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vbellassen\Dropbox\Sustainable  food chains H2020\WP3\Methodological handbook\"/>
    </mc:Choice>
  </mc:AlternateContent>
  <bookViews>
    <workbookView xWindow="3168" yWindow="0" windowWidth="16032" windowHeight="6672" tabRatio="763"/>
  </bookViews>
  <sheets>
    <sheet name="ReadMe!" sheetId="19" r:id="rId1"/>
    <sheet name="supply_chain_description" sheetId="18" r:id="rId2"/>
    <sheet name="Ec1" sheetId="26" r:id="rId3"/>
    <sheet name="Ec2" sheetId="25" r:id="rId4"/>
    <sheet name="En1" sheetId="3" r:id="rId5"/>
    <sheet name="En2" sheetId="28" r:id="rId6"/>
    <sheet name="En3" sheetId="29" r:id="rId7"/>
    <sheet name="So1" sheetId="20" r:id="rId8"/>
    <sheet name="So2" sheetId="23" r:id="rId9"/>
    <sheet name="So3" sheetId="21" r:id="rId10"/>
    <sheet name="So5" sheetId="24" r:id="rId11"/>
    <sheet name="VCG qualification" sheetId="31" r:id="rId12"/>
  </sheets>
  <definedNames>
    <definedName name="_xlnm._FilterDatabase" localSheetId="2" hidden="1">'Ec1'!$A$15:$S$64</definedName>
    <definedName name="_xlnm._FilterDatabase" localSheetId="3" hidden="1">'Ec2'!$A$15:$S$34</definedName>
    <definedName name="_xlnm._FilterDatabase" localSheetId="4" hidden="1">'En1'!$B$15:$D$80</definedName>
    <definedName name="_xlnm._FilterDatabase" localSheetId="6" hidden="1">'En3'!$A$15:$AJ$119</definedName>
    <definedName name="_xlnm._FilterDatabase" localSheetId="8" hidden="1">'So2'!$A$15:$S$39</definedName>
    <definedName name="_xlnm._FilterDatabase" localSheetId="9" hidden="1">'So3'!$A$15:$S$36</definedName>
    <definedName name="_xlnm._FilterDatabase" localSheetId="10" hidden="1">'So5'!$A$15:$S$33</definedName>
    <definedName name="Code" localSheetId="0">#REF!</definedName>
    <definedName name="Code">#REF!</definedName>
    <definedName name="Supply_chain" localSheetId="0">#REF!</definedName>
    <definedName name="Supply_chain">#REF!</definedName>
  </definedNames>
  <calcPr calcId="152511"/>
</workbook>
</file>

<file path=xl/calcChain.xml><?xml version="1.0" encoding="utf-8"?>
<calcChain xmlns="http://schemas.openxmlformats.org/spreadsheetml/2006/main">
  <c r="K18" i="28" l="1"/>
  <c r="A41" i="3" l="1"/>
  <c r="A40" i="3"/>
  <c r="C80" i="3"/>
  <c r="C79" i="3"/>
  <c r="C78" i="3"/>
  <c r="C77" i="3"/>
  <c r="C76" i="3"/>
  <c r="C75" i="3"/>
  <c r="C74" i="3"/>
  <c r="C73" i="3"/>
  <c r="C72" i="3"/>
  <c r="C71" i="3"/>
  <c r="C70" i="3"/>
  <c r="C69" i="3"/>
  <c r="C68"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B62" i="3"/>
  <c r="B61" i="3"/>
  <c r="B60" i="3"/>
  <c r="B75" i="3"/>
  <c r="B76" i="3"/>
  <c r="B77" i="3"/>
  <c r="B78" i="3"/>
  <c r="B79" i="3"/>
  <c r="B80" i="3"/>
  <c r="B27" i="28"/>
  <c r="B29" i="28"/>
  <c r="B28" i="28"/>
  <c r="B21" i="28"/>
  <c r="B26" i="28"/>
  <c r="A22" i="28"/>
  <c r="B22" i="28"/>
  <c r="A21" i="28"/>
  <c r="AS4" i="28"/>
  <c r="AR4" i="28"/>
  <c r="AQ4" i="28"/>
  <c r="AP4" i="28"/>
  <c r="AO4" i="28"/>
  <c r="AN4" i="28"/>
  <c r="AM4" i="28"/>
  <c r="AL4" i="28"/>
  <c r="AK4" i="28"/>
  <c r="AJ4" i="28"/>
  <c r="AI4" i="28"/>
  <c r="AH4" i="28"/>
  <c r="AG4" i="28"/>
  <c r="AF4" i="28"/>
  <c r="AE4" i="28"/>
  <c r="AD4" i="28"/>
  <c r="A25" i="29"/>
  <c r="A17" i="29"/>
  <c r="A18" i="29"/>
  <c r="A19" i="29"/>
  <c r="A20" i="29"/>
  <c r="A21" i="29"/>
  <c r="A22" i="29"/>
  <c r="A23" i="29"/>
  <c r="A24" i="29"/>
  <c r="A24" i="3"/>
  <c r="A17" i="3"/>
  <c r="A18" i="3"/>
  <c r="A19" i="3"/>
  <c r="A20" i="3"/>
  <c r="A21" i="3"/>
  <c r="A22" i="3"/>
  <c r="A16" i="3"/>
  <c r="A23" i="3"/>
  <c r="A25" i="3"/>
  <c r="B26" i="3"/>
  <c r="B27" i="3"/>
  <c r="A28" i="3"/>
  <c r="B28" i="3"/>
  <c r="K28" i="3"/>
  <c r="A29" i="3"/>
  <c r="B29" i="3"/>
  <c r="A30" i="3"/>
  <c r="B30" i="3"/>
  <c r="A31" i="3"/>
  <c r="B31" i="3"/>
  <c r="A32" i="3"/>
  <c r="B32" i="3"/>
  <c r="B33" i="3"/>
  <c r="K33" i="3"/>
  <c r="A34" i="3"/>
  <c r="B34" i="3"/>
  <c r="A35" i="3"/>
  <c r="B35" i="3"/>
  <c r="B68" i="29"/>
  <c r="B67" i="29"/>
  <c r="B66" i="29"/>
  <c r="B65" i="29"/>
  <c r="B64" i="29"/>
  <c r="B63" i="29"/>
  <c r="B62" i="29"/>
  <c r="B61" i="29"/>
  <c r="B60" i="29"/>
  <c r="B59" i="29"/>
  <c r="B58" i="29"/>
  <c r="B57" i="29"/>
  <c r="B56" i="29"/>
  <c r="B55" i="29"/>
  <c r="B54" i="29"/>
  <c r="B53" i="29"/>
  <c r="B52" i="29"/>
  <c r="B51" i="29"/>
  <c r="B50" i="29"/>
  <c r="B49" i="29"/>
  <c r="B48" i="29"/>
  <c r="B47" i="29"/>
  <c r="B20" i="3"/>
  <c r="B21" i="3"/>
  <c r="B22" i="29"/>
  <c r="B21" i="29"/>
  <c r="B46" i="29"/>
  <c r="B45" i="29"/>
  <c r="B44" i="29"/>
  <c r="B43" i="29"/>
  <c r="B42" i="29"/>
  <c r="B41" i="29"/>
  <c r="B40" i="29"/>
  <c r="B39" i="29"/>
  <c r="B38" i="29"/>
  <c r="B37" i="29"/>
  <c r="B36" i="29"/>
  <c r="B35" i="29"/>
  <c r="B34" i="29"/>
  <c r="B33" i="29"/>
  <c r="B32" i="29"/>
  <c r="B31" i="29"/>
  <c r="B30" i="29"/>
  <c r="B29" i="29"/>
  <c r="B28" i="29"/>
  <c r="B27" i="29"/>
  <c r="A46" i="29"/>
  <c r="A40" i="29"/>
  <c r="A34" i="29"/>
  <c r="A33" i="29"/>
  <c r="A45" i="29"/>
  <c r="A44" i="29"/>
  <c r="A43" i="29"/>
  <c r="A42" i="29"/>
  <c r="K41" i="29"/>
  <c r="A26" i="29"/>
  <c r="A30" i="29"/>
  <c r="A31" i="29"/>
  <c r="A32" i="29"/>
  <c r="A36" i="29"/>
  <c r="A37" i="29"/>
  <c r="A38" i="29"/>
  <c r="A39" i="29"/>
  <c r="K35" i="29"/>
  <c r="K29" i="29"/>
  <c r="B26" i="29"/>
  <c r="B25" i="29"/>
  <c r="B24" i="29"/>
  <c r="B23" i="29"/>
  <c r="B20" i="29"/>
  <c r="B19" i="29"/>
  <c r="B18" i="29"/>
  <c r="B16" i="29"/>
  <c r="B17" i="29"/>
  <c r="K17" i="29"/>
  <c r="B29" i="21"/>
  <c r="B30" i="21"/>
  <c r="B31" i="21"/>
  <c r="B32" i="21"/>
  <c r="B33" i="21"/>
  <c r="B34" i="21"/>
  <c r="B35" i="21"/>
  <c r="B36" i="21"/>
  <c r="B37" i="21"/>
  <c r="B38" i="21"/>
  <c r="B39" i="21"/>
  <c r="B21" i="21"/>
  <c r="B22" i="21"/>
  <c r="B23" i="21"/>
  <c r="B56" i="20"/>
  <c r="B57" i="20"/>
  <c r="B58" i="20"/>
  <c r="B59" i="20"/>
  <c r="B60" i="20"/>
  <c r="B61" i="20"/>
  <c r="B62" i="20"/>
  <c r="B63" i="20"/>
  <c r="B64" i="20"/>
  <c r="B65" i="20"/>
  <c r="B66" i="20"/>
  <c r="B67" i="20"/>
  <c r="B68" i="20"/>
  <c r="B69" i="20"/>
  <c r="B70" i="20"/>
  <c r="B52" i="20"/>
  <c r="B37" i="20"/>
  <c r="B38" i="20"/>
  <c r="B39" i="20"/>
  <c r="B40" i="20"/>
  <c r="B41" i="20"/>
  <c r="B42" i="20"/>
  <c r="B43" i="20"/>
  <c r="B44" i="20"/>
  <c r="B45" i="20"/>
  <c r="B46" i="20"/>
  <c r="B47" i="20"/>
  <c r="B48" i="20"/>
  <c r="B49" i="20"/>
  <c r="B50" i="20"/>
  <c r="B51" i="20"/>
  <c r="B21" i="20"/>
  <c r="B22" i="20"/>
  <c r="B23" i="20"/>
  <c r="B24" i="20"/>
  <c r="B25" i="20"/>
  <c r="B26" i="20"/>
  <c r="B27" i="20"/>
  <c r="B28" i="20"/>
  <c r="B29" i="20"/>
  <c r="B30" i="20"/>
  <c r="B31" i="20"/>
  <c r="B32" i="20"/>
  <c r="B17" i="20"/>
  <c r="B18" i="20"/>
  <c r="B19" i="20"/>
  <c r="B20" i="20"/>
  <c r="B24" i="28"/>
  <c r="A31" i="28"/>
  <c r="A16" i="28"/>
  <c r="A17" i="28"/>
  <c r="A18" i="28"/>
  <c r="B31" i="28"/>
  <c r="B30" i="28"/>
  <c r="A23" i="28"/>
  <c r="A24" i="28"/>
  <c r="F38" i="31"/>
  <c r="G38" i="31"/>
  <c r="H38" i="31"/>
  <c r="F39" i="31"/>
  <c r="G39" i="31"/>
  <c r="H39" i="31"/>
  <c r="F40" i="31"/>
  <c r="G40" i="31"/>
  <c r="H40" i="31"/>
  <c r="F41" i="31"/>
  <c r="G41" i="31"/>
  <c r="H41" i="31"/>
  <c r="F42" i="31"/>
  <c r="G42" i="31"/>
  <c r="H42" i="31"/>
  <c r="F43" i="31"/>
  <c r="G43" i="31"/>
  <c r="H43" i="31"/>
  <c r="F44" i="31"/>
  <c r="G44" i="31"/>
  <c r="H44" i="31"/>
  <c r="F45" i="31"/>
  <c r="G45" i="31"/>
  <c r="H45" i="31"/>
  <c r="E39" i="31"/>
  <c r="E40" i="31"/>
  <c r="E41" i="31"/>
  <c r="E42" i="31"/>
  <c r="E43" i="31"/>
  <c r="E44" i="31"/>
  <c r="E45" i="31"/>
  <c r="E38" i="31"/>
  <c r="F14" i="31"/>
  <c r="G14" i="31"/>
  <c r="H14" i="31"/>
  <c r="F15" i="31"/>
  <c r="G15" i="31"/>
  <c r="H15" i="31"/>
  <c r="F16" i="31"/>
  <c r="G16" i="31"/>
  <c r="H16" i="31"/>
  <c r="F17" i="31"/>
  <c r="G17" i="31"/>
  <c r="H17" i="31"/>
  <c r="F18" i="31"/>
  <c r="G18" i="31"/>
  <c r="H18" i="31"/>
  <c r="F19" i="31"/>
  <c r="G19" i="31"/>
  <c r="H19" i="31"/>
  <c r="F20" i="31"/>
  <c r="G20" i="31"/>
  <c r="H20" i="31"/>
  <c r="F21" i="31"/>
  <c r="G21" i="31"/>
  <c r="H21" i="31"/>
  <c r="E15" i="31"/>
  <c r="E16" i="31"/>
  <c r="E17" i="31"/>
  <c r="E18" i="31"/>
  <c r="E19" i="31"/>
  <c r="E20" i="31"/>
  <c r="E21" i="31"/>
  <c r="E14" i="31"/>
  <c r="F26" i="31"/>
  <c r="G26" i="31"/>
  <c r="H26" i="31"/>
  <c r="F27" i="31"/>
  <c r="G27" i="31"/>
  <c r="H27" i="31"/>
  <c r="F28" i="31"/>
  <c r="G28" i="31"/>
  <c r="H28" i="31"/>
  <c r="F29" i="31"/>
  <c r="G29" i="31"/>
  <c r="H29" i="31"/>
  <c r="F30" i="31"/>
  <c r="G30" i="31"/>
  <c r="H30" i="31"/>
  <c r="F31" i="31"/>
  <c r="G31" i="31"/>
  <c r="H31" i="31"/>
  <c r="F32" i="31"/>
  <c r="G32" i="31"/>
  <c r="H32" i="31"/>
  <c r="F33" i="31"/>
  <c r="G33" i="31"/>
  <c r="H33" i="31"/>
  <c r="E27" i="31"/>
  <c r="E28" i="31"/>
  <c r="E29" i="31"/>
  <c r="E30" i="31"/>
  <c r="E31" i="31"/>
  <c r="E32" i="31"/>
  <c r="E33" i="31"/>
  <c r="E26" i="31"/>
  <c r="B19" i="24"/>
  <c r="B25" i="24"/>
  <c r="B32" i="24"/>
  <c r="B31" i="24"/>
  <c r="B52" i="26"/>
  <c r="B35" i="26"/>
  <c r="B17" i="26"/>
  <c r="B53" i="26"/>
  <c r="B36" i="26"/>
  <c r="B18" i="26"/>
  <c r="B54" i="26"/>
  <c r="B37" i="26"/>
  <c r="B19" i="26"/>
  <c r="B56" i="26"/>
  <c r="B39" i="26"/>
  <c r="B22" i="26"/>
  <c r="B57" i="26"/>
  <c r="B40" i="26"/>
  <c r="B23" i="26"/>
  <c r="B58" i="26"/>
  <c r="B41" i="26"/>
  <c r="B24" i="26"/>
  <c r="B59" i="26"/>
  <c r="B42" i="26"/>
  <c r="B25" i="26"/>
  <c r="B61" i="26"/>
  <c r="B44" i="26"/>
  <c r="B27" i="26"/>
  <c r="B63" i="26"/>
  <c r="B46" i="26"/>
  <c r="B29" i="26"/>
  <c r="B65" i="26"/>
  <c r="B48" i="26"/>
  <c r="B31" i="26"/>
  <c r="B67" i="26"/>
  <c r="B50" i="26"/>
  <c r="B33" i="26"/>
  <c r="A25" i="28"/>
  <c r="A20" i="28"/>
  <c r="A19" i="28"/>
  <c r="K16" i="28"/>
  <c r="B25" i="28"/>
  <c r="B20" i="28"/>
  <c r="B19" i="28"/>
  <c r="B23" i="28"/>
  <c r="B18" i="28"/>
  <c r="B17" i="28"/>
  <c r="B16" i="28"/>
  <c r="B68" i="26"/>
  <c r="B69" i="26"/>
  <c r="B70" i="26"/>
  <c r="B16" i="26"/>
  <c r="B34" i="26"/>
  <c r="B51" i="26"/>
  <c r="B20" i="26"/>
  <c r="B38" i="26"/>
  <c r="B55" i="26"/>
  <c r="B21" i="26"/>
  <c r="B71" i="26"/>
  <c r="B26" i="26"/>
  <c r="B43" i="26"/>
  <c r="B60" i="26"/>
  <c r="B28" i="26"/>
  <c r="B45" i="26"/>
  <c r="B62" i="26"/>
  <c r="B30" i="26"/>
  <c r="B47" i="26"/>
  <c r="B64" i="26"/>
  <c r="B32" i="26"/>
  <c r="B49" i="26"/>
  <c r="B66" i="26"/>
  <c r="B33" i="24"/>
  <c r="B27" i="24"/>
  <c r="B21" i="24"/>
  <c r="B26" i="24"/>
  <c r="B20" i="24"/>
  <c r="B30" i="24"/>
  <c r="B24" i="24"/>
  <c r="B18" i="24"/>
  <c r="B29" i="24"/>
  <c r="B23" i="24"/>
  <c r="B17" i="24"/>
  <c r="B28" i="24"/>
  <c r="B22" i="24"/>
  <c r="B16" i="24"/>
  <c r="B20" i="23"/>
  <c r="B28" i="23"/>
  <c r="B36" i="23"/>
  <c r="B16" i="23"/>
  <c r="B24" i="23"/>
  <c r="B32" i="23"/>
  <c r="B17" i="23"/>
  <c r="B25" i="23"/>
  <c r="B33" i="23"/>
  <c r="B18" i="23"/>
  <c r="B26" i="23"/>
  <c r="B34" i="23"/>
  <c r="B19" i="23"/>
  <c r="B27" i="23"/>
  <c r="B35" i="23"/>
  <c r="B21" i="23"/>
  <c r="B29" i="23"/>
  <c r="B37" i="23"/>
  <c r="B22" i="23"/>
  <c r="B30" i="23"/>
  <c r="B38" i="23"/>
  <c r="B23" i="23"/>
  <c r="B31" i="23"/>
  <c r="B39" i="23"/>
  <c r="B16" i="21"/>
  <c r="B24" i="21"/>
  <c r="B17" i="21"/>
  <c r="B25" i="21"/>
  <c r="B18" i="21"/>
  <c r="B26" i="21"/>
  <c r="B19" i="21"/>
  <c r="B27" i="21"/>
  <c r="B20" i="21"/>
  <c r="B28" i="21"/>
  <c r="B35" i="20"/>
  <c r="B54" i="20"/>
  <c r="B36" i="20"/>
  <c r="B55" i="20"/>
  <c r="B33" i="20"/>
  <c r="B71" i="20"/>
  <c r="B34" i="20"/>
  <c r="B53" i="20"/>
  <c r="B72" i="20"/>
  <c r="B16" i="20"/>
  <c r="B73" i="20"/>
  <c r="B25" i="3"/>
  <c r="B24" i="3"/>
  <c r="B42" i="3"/>
  <c r="A42" i="3"/>
  <c r="B41" i="3"/>
  <c r="B40" i="3"/>
  <c r="B39" i="3"/>
  <c r="A39" i="3"/>
  <c r="K38" i="3"/>
  <c r="B38" i="3"/>
  <c r="B17" i="3"/>
  <c r="B18" i="3"/>
  <c r="B19" i="3"/>
  <c r="B22" i="3"/>
  <c r="B36" i="3"/>
  <c r="B37" i="3"/>
  <c r="B43" i="3"/>
  <c r="B44" i="3"/>
  <c r="B45" i="3"/>
  <c r="B46" i="3"/>
  <c r="B47" i="3"/>
  <c r="B48" i="3"/>
  <c r="B49" i="3"/>
  <c r="B50" i="3"/>
  <c r="B51" i="3"/>
  <c r="B52" i="3"/>
  <c r="B53" i="3"/>
  <c r="B54" i="3"/>
  <c r="B55" i="3"/>
  <c r="B56" i="3"/>
  <c r="B57" i="3"/>
  <c r="B58" i="3"/>
  <c r="B59" i="3"/>
  <c r="B63" i="3"/>
  <c r="B64" i="3"/>
  <c r="B65" i="3"/>
  <c r="B66" i="3"/>
  <c r="B68" i="3"/>
  <c r="B69" i="3"/>
  <c r="B70" i="3"/>
  <c r="B71" i="3"/>
  <c r="B72" i="3"/>
  <c r="B73" i="3"/>
  <c r="B74" i="3"/>
  <c r="B16" i="3"/>
  <c r="A59" i="3"/>
  <c r="K58" i="3"/>
  <c r="A57" i="3"/>
  <c r="K56" i="3"/>
  <c r="A55" i="3"/>
  <c r="K54" i="3"/>
  <c r="K52" i="3"/>
  <c r="A53" i="3"/>
  <c r="A37" i="3"/>
  <c r="A36" i="3"/>
  <c r="K43" i="3"/>
  <c r="A44" i="3"/>
  <c r="K45" i="3"/>
  <c r="A46" i="3"/>
  <c r="K16" i="3"/>
  <c r="A33" i="3"/>
  <c r="A38" i="3"/>
  <c r="A43" i="3"/>
  <c r="A45" i="3"/>
  <c r="A52" i="3"/>
  <c r="A29" i="29"/>
  <c r="A35" i="29"/>
  <c r="A41" i="29"/>
  <c r="A54" i="3"/>
  <c r="A56" i="3"/>
  <c r="A58" i="3"/>
  <c r="A30" i="28"/>
</calcChain>
</file>

<file path=xl/comments1.xml><?xml version="1.0" encoding="utf-8"?>
<comments xmlns="http://schemas.openxmlformats.org/spreadsheetml/2006/main">
  <authors>
    <author>vbellassen</author>
  </authors>
  <commentList>
    <comment ref="E17" authorId="0" shapeId="0">
      <text>
        <r>
          <rPr>
            <b/>
            <sz val="9"/>
            <color indexed="81"/>
            <rFont val="Tahoma"/>
            <family val="2"/>
          </rPr>
          <t>vbellassen:</t>
        </r>
        <r>
          <rPr>
            <sz val="9"/>
            <color indexed="81"/>
            <rFont val="Tahoma"/>
            <family val="2"/>
          </rPr>
          <t xml:space="preserve">
Expressed as a percentage (between 0 and 100).</t>
        </r>
      </text>
    </comment>
    <comment ref="A35" authorId="0" shapeId="0">
      <text>
        <r>
          <rPr>
            <b/>
            <sz val="9"/>
            <color indexed="81"/>
            <rFont val="Tahoma"/>
            <family val="2"/>
          </rPr>
          <t>vbellassen:</t>
        </r>
        <r>
          <rPr>
            <sz val="9"/>
            <color indexed="81"/>
            <rFont val="Tahoma"/>
            <family val="2"/>
          </rPr>
          <t xml:space="preserve">
Only necessary if the animal is commonly sold for meat</t>
        </r>
      </text>
    </comment>
    <comment ref="E35" authorId="0" shapeId="0">
      <text>
        <r>
          <rPr>
            <b/>
            <sz val="9"/>
            <color indexed="81"/>
            <rFont val="Tahoma"/>
            <family val="2"/>
          </rPr>
          <t>vbellassen:</t>
        </r>
        <r>
          <rPr>
            <sz val="9"/>
            <color indexed="81"/>
            <rFont val="Tahoma"/>
            <family val="2"/>
          </rPr>
          <t xml:space="preserve">
For cull animals: ton of meat per head
For main product (fattened animals): ton of liveweight per head</t>
        </r>
      </text>
    </comment>
    <comment ref="A36" authorId="0" shapeId="0">
      <text>
        <r>
          <rPr>
            <b/>
            <sz val="9"/>
            <color indexed="81"/>
            <rFont val="Tahoma"/>
            <family val="2"/>
          </rPr>
          <t>vbellassen:</t>
        </r>
        <r>
          <rPr>
            <sz val="9"/>
            <color indexed="81"/>
            <rFont val="Tahoma"/>
            <family val="2"/>
          </rPr>
          <t xml:space="preserve">
Only necessary if the animal is commonly sold for meat</t>
        </r>
      </text>
    </comment>
    <comment ref="A40" authorId="0" shapeId="0">
      <text>
        <r>
          <rPr>
            <b/>
            <sz val="9"/>
            <color indexed="81"/>
            <rFont val="Tahoma"/>
            <family val="2"/>
          </rPr>
          <t>vbellassen:</t>
        </r>
        <r>
          <rPr>
            <sz val="9"/>
            <color indexed="81"/>
            <rFont val="Tahoma"/>
            <family val="2"/>
          </rPr>
          <t xml:space="preserve">
Only necessary if the animal is commonly sold for meat</t>
        </r>
      </text>
    </comment>
    <comment ref="E40" authorId="0" shapeId="0">
      <text>
        <r>
          <rPr>
            <b/>
            <sz val="9"/>
            <color indexed="81"/>
            <rFont val="Tahoma"/>
            <family val="2"/>
          </rPr>
          <t>vbellassen:</t>
        </r>
        <r>
          <rPr>
            <sz val="9"/>
            <color indexed="81"/>
            <rFont val="Tahoma"/>
            <family val="2"/>
          </rPr>
          <t xml:space="preserve">
For cull animals: ton of meat per head
For main product (fattened animals): ton of liveweight per head</t>
        </r>
      </text>
    </comment>
    <comment ref="A41" authorId="0" shapeId="0">
      <text>
        <r>
          <rPr>
            <b/>
            <sz val="9"/>
            <color indexed="81"/>
            <rFont val="Tahoma"/>
            <family val="2"/>
          </rPr>
          <t>vbellassen:</t>
        </r>
        <r>
          <rPr>
            <sz val="9"/>
            <color indexed="81"/>
            <rFont val="Tahoma"/>
            <family val="2"/>
          </rPr>
          <t xml:space="preserve">
Only necessary if the animal is commonly sold for meat</t>
        </r>
      </text>
    </comment>
    <comment ref="E47" authorId="0" shapeId="0">
      <text>
        <r>
          <rPr>
            <b/>
            <sz val="9"/>
            <color indexed="81"/>
            <rFont val="Tahoma"/>
            <family val="2"/>
          </rPr>
          <t>vbellassen:</t>
        </r>
        <r>
          <rPr>
            <sz val="9"/>
            <color indexed="81"/>
            <rFont val="Tahoma"/>
            <family val="2"/>
          </rPr>
          <t xml:space="preserve">
Diesel and petrol density (source Wikipedia) :
As of 2010, the density of petroleum diesel is about 0.832 kg/L (6.943 lb/US gal), about 11.6% more than ethanol-free petrol (gasoline), which has a density of about 0.745 kg/L (6.217 lb/US gal).
Same in https://www.engineeringtoolbox.com/fuels-densities-specific-volumes-d_166.html</t>
        </r>
      </text>
    </comment>
    <comment ref="E50" authorId="0" shapeId="0">
      <text>
        <r>
          <rPr>
            <b/>
            <sz val="9"/>
            <color indexed="81"/>
            <rFont val="Tahoma"/>
            <family val="2"/>
          </rPr>
          <t>vbellassen:</t>
        </r>
        <r>
          <rPr>
            <sz val="9"/>
            <color indexed="81"/>
            <rFont val="Tahoma"/>
            <family val="2"/>
          </rPr>
          <t xml:space="preserve">
Expressed as a proportion (between 0 and 1).</t>
        </r>
      </text>
    </comment>
    <comment ref="E51" authorId="0" shapeId="0">
      <text>
        <r>
          <rPr>
            <b/>
            <sz val="9"/>
            <color indexed="81"/>
            <rFont val="Tahoma"/>
            <family val="2"/>
          </rPr>
          <t>vbellassen:</t>
        </r>
        <r>
          <rPr>
            <sz val="9"/>
            <color indexed="81"/>
            <rFont val="Tahoma"/>
            <family val="2"/>
          </rPr>
          <t xml:space="preserve">
Expressed as a proportion (between 0 and 1).</t>
        </r>
      </text>
    </comment>
    <comment ref="E53" authorId="0" shapeId="0">
      <text>
        <r>
          <rPr>
            <b/>
            <sz val="9"/>
            <color indexed="81"/>
            <rFont val="Tahoma"/>
            <family val="2"/>
          </rPr>
          <t>vbellassen:</t>
        </r>
        <r>
          <rPr>
            <sz val="9"/>
            <color indexed="81"/>
            <rFont val="Tahoma"/>
            <family val="2"/>
          </rPr>
          <t xml:space="preserve">
Ton means ton of final product, using final_prod_ratio to convert if need be.
The unit should not be changed (except if energy is petrol_farm then unit is liters). Rather use the following conversions from other common units:
liter of diesel -&gt; MWh: *37.9*0.00028
liter of petrol -&gt; MWh: *31.5*0.00028
liter of heavy oil -&gt; MWh: *0.00028*40.33
MJ -&gt; MWh: *0.000278</t>
        </r>
      </text>
    </comment>
    <comment ref="E55" authorId="0" shapeId="0">
      <text>
        <r>
          <rPr>
            <b/>
            <sz val="9"/>
            <color indexed="81"/>
            <rFont val="Tahoma"/>
            <family val="2"/>
          </rPr>
          <t>vbellassen:</t>
        </r>
        <r>
          <rPr>
            <sz val="9"/>
            <color indexed="81"/>
            <rFont val="Tahoma"/>
            <family val="2"/>
          </rPr>
          <t xml:space="preserve">
Ton means ton of final product, using final_prod_ratio to convert if need be.
The unit should not be changed (except if energy is petrol_farm then unit is liters). Rather use the following conversions from other common units:
liter of diesel -&gt; MWh: *37.9*0.00028
liter of petrol -&gt; MWh: *31.5*0.00028
liter of heavy oil -&gt; MWh: *0.00028*40.33
MJ -&gt; MWh: *0.000278</t>
        </r>
      </text>
    </comment>
    <comment ref="G56" authorId="0" shapeId="0">
      <text>
        <r>
          <rPr>
            <b/>
            <sz val="9"/>
            <color indexed="81"/>
            <rFont val="Tahoma"/>
            <family val="2"/>
          </rPr>
          <t>vbellassen:</t>
        </r>
        <r>
          <rPr>
            <sz val="9"/>
            <color indexed="81"/>
            <rFont val="Tahoma"/>
            <family val="2"/>
          </rPr>
          <t xml:space="preserve">
Do not report here transportation-related energy consumption if they are already reported under En2.</t>
        </r>
      </text>
    </comment>
    <comment ref="E57" authorId="0" shapeId="0">
      <text>
        <r>
          <rPr>
            <b/>
            <sz val="9"/>
            <color indexed="81"/>
            <rFont val="Tahoma"/>
            <family val="2"/>
          </rPr>
          <t>vbellassen:</t>
        </r>
        <r>
          <rPr>
            <sz val="9"/>
            <color indexed="81"/>
            <rFont val="Tahoma"/>
            <family val="2"/>
          </rPr>
          <t xml:space="preserve">
Ton means ton of final product, using final_prod_ratio to convert if need be.
The unit should not be changed (except if energy is petrol_farm then unit is liters). Rather use the following conversions from other common units:
liter of diesel -&gt; MWh: *37.9*0.00028
liter of petrol -&gt; MWh: *31.5*0.00028
liter of heavy oil -&gt; MWh: *0.00028*40.33
MJ -&gt; MWh: *0.000278</t>
        </r>
      </text>
    </comment>
    <comment ref="E59" authorId="0" shapeId="0">
      <text>
        <r>
          <rPr>
            <b/>
            <sz val="9"/>
            <color indexed="81"/>
            <rFont val="Tahoma"/>
            <family val="2"/>
          </rPr>
          <t>vbellassen:</t>
        </r>
        <r>
          <rPr>
            <sz val="9"/>
            <color indexed="81"/>
            <rFont val="Tahoma"/>
            <family val="2"/>
          </rPr>
          <t xml:space="preserve">
Ton means ton of final product, using final_prod_ratio to convert if need be.
The unit should not be changed (except if energy is petrol_farm then unit is liters). Rather use the following conversions from other common units:
liter of diesel -&gt; MWh: *37.9*0.00028
liter of petrol -&gt; MWh: *31.5*0.00028
liter of heavy oil -&gt; MWh: *0.00028*40.33
MJ -&gt; MWh: *0.000278</t>
        </r>
      </text>
    </comment>
    <comment ref="C61" authorId="0" shapeId="0">
      <text>
        <r>
          <rPr>
            <b/>
            <sz val="9"/>
            <color indexed="81"/>
            <rFont val="Tahoma"/>
            <family val="2"/>
          </rPr>
          <t>vbellassen:</t>
        </r>
        <r>
          <rPr>
            <sz val="9"/>
            <color indexed="81"/>
            <rFont val="Tahoma"/>
            <family val="2"/>
          </rPr>
          <t xml:space="preserve">
Wastewater treatment is key for beverages, coffee processing and sugar. See Cool Farm Tool for default COD values.</t>
        </r>
      </text>
    </comment>
  </commentList>
</comments>
</file>

<file path=xl/comments2.xml><?xml version="1.0" encoding="utf-8"?>
<comments xmlns="http://schemas.openxmlformats.org/spreadsheetml/2006/main">
  <authors>
    <author>vbellassen</author>
  </authors>
  <commentList>
    <comment ref="E19" authorId="0" shapeId="0">
      <text>
        <r>
          <rPr>
            <b/>
            <sz val="9"/>
            <color indexed="81"/>
            <rFont val="Tahoma"/>
            <family val="2"/>
          </rPr>
          <t>vbellassen:</t>
        </r>
        <r>
          <rPr>
            <sz val="9"/>
            <color indexed="81"/>
            <rFont val="Tahoma"/>
            <family val="2"/>
          </rPr>
          <t xml:space="preserve">
If the logistic type is a collecting tour (eg. milk collection, fishing, …), enter "single journey" and comment that it is a collecting tour in the "comment" column.</t>
        </r>
      </text>
    </comment>
  </commentList>
</comments>
</file>

<file path=xl/sharedStrings.xml><?xml version="1.0" encoding="utf-8"?>
<sst xmlns="http://schemas.openxmlformats.org/spreadsheetml/2006/main" count="2971" uniqueCount="581">
  <si>
    <t>Structure of the document</t>
  </si>
  <si>
    <t>ReadMe!</t>
  </si>
  <si>
    <t>Information on the document</t>
  </si>
  <si>
    <t>supply_chain_description</t>
  </si>
  <si>
    <t>Value chain map</t>
  </si>
  <si>
    <t>Ec 1 -&gt; So 5</t>
  </si>
  <si>
    <t>Variables per card specified</t>
  </si>
  <si>
    <t>Key/Complementary Variables</t>
  </si>
  <si>
    <t>For each variable the column "Key" shows if the variable is key (1) or not (0).</t>
  </si>
  <si>
    <t>Columns "Description + Source"</t>
  </si>
  <si>
    <t>For each variable indicate precisely the source(s) and the method to calculate the variable. You can refer to external documents specifying the calculations.</t>
  </si>
  <si>
    <t>Variables used for different indicators</t>
  </si>
  <si>
    <t>In some cases one variable is used in several indicators. In every card sheet there is a column (far right) showing in which other card the variable is used.</t>
  </si>
  <si>
    <t>The list_of_variables sheet allows to compare occurrencies for a same variable and to control differencies.</t>
  </si>
  <si>
    <t>Password to unlock: s2f</t>
  </si>
  <si>
    <t>Value chain diagram (see Monograph for additional information)</t>
  </si>
  <si>
    <t>Type of supply-chain level</t>
  </si>
  <si>
    <t>Code</t>
  </si>
  <si>
    <t>Description</t>
  </si>
  <si>
    <t>Upstream</t>
  </si>
  <si>
    <t>U1</t>
  </si>
  <si>
    <t>U2</t>
  </si>
  <si>
    <t>U3</t>
  </si>
  <si>
    <t>By convention, U3 is the farm level (breeders for animal value chains, farmers for vegetal value chains) and is present in all cases. The other levels may or may not be present.</t>
  </si>
  <si>
    <t>Processing</t>
  </si>
  <si>
    <t>P1</t>
  </si>
  <si>
    <t>P2</t>
  </si>
  <si>
    <t>Downstream</t>
  </si>
  <si>
    <t>D1</t>
  </si>
  <si>
    <t>D2</t>
  </si>
  <si>
    <t>Don't hesitate to add lines to the sheet. Examples: if you want to record values for several time periods, if you want to record several types of values (eg. several sources, a maximum and a minimum, etc.), if you need to add a specific value chain level, …</t>
  </si>
  <si>
    <r>
      <t xml:space="preserve">All lines may need to be duplicated (eg. to add the same variable for another supply chain level, time period, crop/animal type, etc.). </t>
    </r>
    <r>
      <rPr>
        <sz val="12"/>
        <color theme="0"/>
        <rFont val="Arial"/>
        <family val="2"/>
      </rPr>
      <t>You may want to copy/paste all the lines pertaining to the same group (eg all "P1" lines if you want to provide information on level "P2")</t>
    </r>
  </si>
  <si>
    <t>FILLED BY THE COODINATOR</t>
  </si>
  <si>
    <t>Name</t>
  </si>
  <si>
    <t>Unit</t>
  </si>
  <si>
    <t>Value for FQS
at farm level</t>
  </si>
  <si>
    <t>Value for reference
at farm level</t>
  </si>
  <si>
    <t>Value for FQS
at processing level</t>
  </si>
  <si>
    <t>Value for reference
at processing level</t>
  </si>
  <si>
    <t>Value for FQS
at downstream level</t>
  </si>
  <si>
    <t>Value for reference
at downstream level</t>
  </si>
  <si>
    <t>Systematic indicator 1</t>
  </si>
  <si>
    <t>price</t>
  </si>
  <si>
    <t>EUR kg-1</t>
  </si>
  <si>
    <t>Systematic indicator 2</t>
  </si>
  <si>
    <t>gross value-added</t>
  </si>
  <si>
    <t>% of turnover</t>
  </si>
  <si>
    <t>Systematic indicator 3</t>
  </si>
  <si>
    <t>share of value exported within Europe</t>
  </si>
  <si>
    <t>%</t>
  </si>
  <si>
    <t>Complementary indicator 1</t>
  </si>
  <si>
    <t>gross operating margin</t>
  </si>
  <si>
    <t>Complementary indicator 2</t>
  </si>
  <si>
    <t>net result</t>
  </si>
  <si>
    <t>Complementary indicator 3</t>
  </si>
  <si>
    <t>share of value exported outside Europe</t>
  </si>
  <si>
    <t>Complementary indicator 4</t>
  </si>
  <si>
    <t>share of volume exported within Europe</t>
  </si>
  <si>
    <t>Complementary indicator 5</t>
  </si>
  <si>
    <t>share of volume exported outside Europe</t>
  </si>
  <si>
    <t>CELLS IN GREEN: TO BE FILLED BY THE CASE STUDY CONDUCTOR</t>
  </si>
  <si>
    <t>Select your sector:</t>
  </si>
  <si>
    <t>Seafood_fish</t>
  </si>
  <si>
    <t>Variable name</t>
  </si>
  <si>
    <t>Relevant to my sector?</t>
  </si>
  <si>
    <t>Key variable?</t>
  </si>
  <si>
    <t>Supply chain level</t>
  </si>
  <si>
    <t>Value FQS</t>
  </si>
  <si>
    <t>Year FQS</t>
  </si>
  <si>
    <t>Comment FQS</t>
  </si>
  <si>
    <t>Source FQS</t>
  </si>
  <si>
    <t>Value Ref</t>
  </si>
  <si>
    <t>Year Ref</t>
  </si>
  <si>
    <t>Comment Ref</t>
  </si>
  <si>
    <t>Source Ref</t>
  </si>
  <si>
    <t>Variable used for another indicator</t>
  </si>
  <si>
    <t>Handbook description</t>
  </si>
  <si>
    <t>Default value available?</t>
  </si>
  <si>
    <t>Dairy</t>
  </si>
  <si>
    <t>Meat</t>
  </si>
  <si>
    <t>Cereals_bakery</t>
  </si>
  <si>
    <t>Fruits_Vegetables</t>
  </si>
  <si>
    <t>All</t>
  </si>
  <si>
    <t>€ kg-1</t>
  </si>
  <si>
    <t>AT LEAST, DESCRIBE THE REFERENCE CHOSEN (eg. similar product, national average, regional average, …)</t>
  </si>
  <si>
    <t>Price at level l of the value chain</t>
  </si>
  <si>
    <t>Yes</t>
  </si>
  <si>
    <t>turnover</t>
  </si>
  <si>
    <t>€ year-1</t>
  </si>
  <si>
    <t>Ec2</t>
  </si>
  <si>
    <t>So1</t>
  </si>
  <si>
    <t xml:space="preserve">Total annual turnover at level l of the supply chain for the certified product only. </t>
  </si>
  <si>
    <t>prod</t>
  </si>
  <si>
    <t>kg year-1</t>
  </si>
  <si>
    <t>En2</t>
  </si>
  <si>
    <t xml:space="preserve">Quantity of production at level l. </t>
  </si>
  <si>
    <t>inter_ cons</t>
  </si>
  <si>
    <t>Total intermediate consumption at level l of the value chain </t>
  </si>
  <si>
    <t>tbc</t>
  </si>
  <si>
    <t>wages</t>
  </si>
  <si>
    <t xml:space="preserve">Sum of wages paid for family workers and employees at level l of the value chain, including if necessary an approximated fixed hourly remuneration for (unpaid) family labour </t>
  </si>
  <si>
    <t>subsid</t>
  </si>
  <si>
    <t>Farm subsidies</t>
  </si>
  <si>
    <t>insur_GVA</t>
  </si>
  <si>
    <t>Insurance paid at level l of the supply chain</t>
  </si>
  <si>
    <t>rent</t>
  </si>
  <si>
    <t>Rent paid (tenant farming) at level l of the value chain</t>
  </si>
  <si>
    <t>deduc</t>
  </si>
  <si>
    <t>Deductions and rebates obtained at level l of the value chain</t>
  </si>
  <si>
    <t>taxes</t>
  </si>
  <si>
    <t>Taxes and other dues to be paid at level l of the value chain</t>
  </si>
  <si>
    <t>refund</t>
  </si>
  <si>
    <t>Flat-rate refund of VAT received at level l of the value chain</t>
  </si>
  <si>
    <t>insur_GOM</t>
  </si>
  <si>
    <t>Insurance payments received by businesses at level l of the value chain</t>
  </si>
  <si>
    <t xml:space="preserve">prov_depre </t>
  </si>
  <si>
    <t>provisions for depreciation to be paid at level l of the value chain</t>
  </si>
  <si>
    <t>fin_charges</t>
  </si>
  <si>
    <t>Financial charges paid at level l of the value chain</t>
  </si>
  <si>
    <t>transfer_charges</t>
  </si>
  <si>
    <t>Transfer of charges received at level l of the value chain</t>
  </si>
  <si>
    <t>operat_income</t>
  </si>
  <si>
    <t>Other operating income received at level l of the value chain</t>
  </si>
  <si>
    <t>finprod</t>
  </si>
  <si>
    <t>Financial products received at level l of the value chain</t>
  </si>
  <si>
    <t>soccosts</t>
  </si>
  <si>
    <t>Social security costs of the owner to be paid at level l of the value chain</t>
  </si>
  <si>
    <t>no</t>
  </si>
  <si>
    <t>eur_exp_vol</t>
  </si>
  <si>
    <t>% of volume produced</t>
  </si>
  <si>
    <t>Quantity (share of volume) of production at downstream level exported to European countries.</t>
  </si>
  <si>
    <t>eur_exp_ val</t>
  </si>
  <si>
    <t>Turnover (share of value) at downstream level for products exported to European countries.</t>
  </si>
  <si>
    <t>extra_eur_exp_vol</t>
  </si>
  <si>
    <t>Quantity (share of volume) of production at downstream level exported to non-European countries.</t>
  </si>
  <si>
    <t>extra_eur_exp_val</t>
  </si>
  <si>
    <t>Turnover (share of value) at downstream level for products exported to non-European countries.</t>
  </si>
  <si>
    <t xml:space="preserve">All lines may need to be duplicated according to the type of input . More specifically:
- "NCinputX": add as many rows as the number of non-core inputs (e.g. electricity power, fuel, transport, etc.) at P1 level
- "inputX": add as many rows as the number of inputs used by the core input supplier at U3 level </t>
  </si>
  <si>
    <t>Systematic indicator</t>
  </si>
  <si>
    <t>local multiplier</t>
  </si>
  <si>
    <t>na</t>
  </si>
  <si>
    <t>R1_turnover</t>
  </si>
  <si>
    <t>Ec1</t>
  </si>
  <si>
    <t>Total annual turnover at level R1 (eg. P1).</t>
  </si>
  <si>
    <t>R1_wages</t>
  </si>
  <si>
    <t>% turnover</t>
  </si>
  <si>
    <t>Sum of wages paid for family workers and employees at level R1 (eg. P1) of the value chain, including if necessary an approximated fixed hourly remuneration for (unpaid) family labour</t>
  </si>
  <si>
    <t>R1_NCI</t>
  </si>
  <si>
    <t>Total Cost of Non Core Input at level R1 (eg. P1) (e.g. for Parmigiano-Reggiano, all the input costs excluding labour and milk). Please duplicate the row for each non-core input, e.g. electric power, fuel, transport, storage, etc.</t>
  </si>
  <si>
    <t>R1_CI</t>
  </si>
  <si>
    <t>Total cost of Core Input at level R1 (eg. P1) (e.g. for Parmigiano-Reggiano, the cost of milk)</t>
  </si>
  <si>
    <t>R1_Tot_staff_la</t>
  </si>
  <si>
    <t>Share of staff at level R1 (eg. P1) living in the local area</t>
  </si>
  <si>
    <t>R1_CI_LA</t>
  </si>
  <si>
    <t>Share of core input suppliers (level R2, eg. U3) whose headquarter is located in the local area (e.g. for Parmigiano-Reggiano, the number of milk producers located in the local area)</t>
  </si>
  <si>
    <t>R1_NCI_LA</t>
  </si>
  <si>
    <t>% of NCI suppliers (level R2) whose headquarter is located in the local area</t>
  </si>
  <si>
    <t>food&amp;B</t>
  </si>
  <si>
    <t>% of the total household income spent for food and beverage (we suggest to use national statistical data on consumer expenditure)</t>
  </si>
  <si>
    <t>home&amp;R</t>
  </si>
  <si>
    <t>% of the total household income spent for home rent (we suggest to use national statistical data on consumer expenditure)</t>
  </si>
  <si>
    <t>fuel&amp;E</t>
  </si>
  <si>
    <t>% of the total household income spent for fuel and energy (we suggest to use national statistical data on consumer expenditure)</t>
  </si>
  <si>
    <t>home_forniture</t>
  </si>
  <si>
    <t>% of the total household income spent for home forniture (we suggest to use national statistical data on consumer expenditure)</t>
  </si>
  <si>
    <t>transport</t>
  </si>
  <si>
    <t>% of the total household income spent for transport (we suggest to use national statistical data on consumer expenditure)</t>
  </si>
  <si>
    <t>dressing</t>
  </si>
  <si>
    <t>% of the total household income spent for dressing (we suggest to use national statistical data on consumer expenditure)</t>
  </si>
  <si>
    <t>free_time</t>
  </si>
  <si>
    <t>% of the total household income spent for free times (we suggest to use national statistical data on consumer expenditure)</t>
  </si>
  <si>
    <t>others_expend</t>
  </si>
  <si>
    <t>% of the total household income spent for others (we suggest to use national statistical data on consumer expenditure)</t>
  </si>
  <si>
    <t>food&amp;B_LA</t>
  </si>
  <si>
    <t>% of the total household income spent IN local area for food and beverage (we suggest to use national statistical data on consumer expenditure)</t>
  </si>
  <si>
    <t>home&amp;R_LA</t>
  </si>
  <si>
    <t>% of the total household income spent spent IN local area for home rent (we suggest to use national statistical data on consumer expenditure)</t>
  </si>
  <si>
    <t>fuel&amp;E_LA</t>
  </si>
  <si>
    <t>% of the total household income spent spent IN local area for fuel and energy (we suggest to use national statistical data on consumer expenditure)</t>
  </si>
  <si>
    <t>home_forniture_LA</t>
  </si>
  <si>
    <t>% of the total household income spent spent IN local area for home forniture (we suggest to use national statistical data on consumer expenditure)</t>
  </si>
  <si>
    <t>transport_LA</t>
  </si>
  <si>
    <t>% of the total household income spent spent IN local area for transport (we suggest to use national statistical data on consumer expenditure)</t>
  </si>
  <si>
    <t>dressing_LA</t>
  </si>
  <si>
    <t>% of the total household income spent spent IN local area for dressing (we suggest to use national statistical data on consumer expenditure)</t>
  </si>
  <si>
    <t>free_time_LA</t>
  </si>
  <si>
    <t>% of the total household income spent spent IN local area for free times (we suggest to use national statistical data on consumer expenditure)</t>
  </si>
  <si>
    <t>others_expend_LA</t>
  </si>
  <si>
    <t>% of the total household income spent spent IN local area for others (we suggest to use national statistical data on consumer expenditure)</t>
  </si>
  <si>
    <t>R2_1_NCinputX</t>
  </si>
  <si>
    <t>% of the non-core input R2.X suppliers (level R2) located IN local area (please duplicate the row for each non-core input, e.g. electric power, fuel, transport, storage, etc.)</t>
  </si>
  <si>
    <t>R2_2_NCinputX</t>
  </si>
  <si>
    <t>% of the non-core input R2.X to level R1 (eg. P1) cost on the total cost of the non core inputs (please duplicate the row for each non-core input, e.g. electric power, fuel, transport, storage, etc.)</t>
  </si>
  <si>
    <t>R2_3_NCinputX</t>
  </si>
  <si>
    <t>% of the non-core input R2.X to level R1 (eg. P1) cost due to labour sustained by suppliers R2 (please duplicate the row for each non-core input, e.g. electric power, fuel, transport, storage, etc.)</t>
  </si>
  <si>
    <t>R2_4_NCinputX</t>
  </si>
  <si>
    <t>% of the non-core input R2.X to level R1 (eg. P1) cost due to other inputs (labour excluded) sustained  by suppliers R2 (please duplicate the row for each non-core input, e.g. electric power, fuel, transport, storage, etc.)</t>
  </si>
  <si>
    <t>R2_5_NCinputX</t>
  </si>
  <si>
    <t>% of labour costs related to R2 suppliers of the input R2.X with HQ IN the local area (please duplicate the row for each non-core input, e.g. electric power, fuel, transport, storage, etc.)</t>
  </si>
  <si>
    <t>R2_6_NCinputX</t>
  </si>
  <si>
    <r>
      <t xml:space="preserve">% of labour costs related to R2 suppliers of the input R2.X </t>
    </r>
    <r>
      <rPr>
        <b/>
        <sz val="11"/>
        <color theme="1"/>
        <rFont val="Calibri"/>
        <family val="2"/>
        <scheme val="minor"/>
      </rPr>
      <t>spent IN local area</t>
    </r>
    <r>
      <rPr>
        <sz val="11"/>
        <color theme="1"/>
        <rFont val="Calibri"/>
        <family val="2"/>
        <scheme val="minor"/>
      </rPr>
      <t xml:space="preserve">  by suppliers R2 located IN the local area (please duplicate the row for each non-core input, e.g. electric power, fuel, transport, storage, etc.)</t>
    </r>
  </si>
  <si>
    <t>R2_7_NCinputX</t>
  </si>
  <si>
    <t>% of other inputs costs (labour exluded) related to suppliers of the input R2.X  with HQ IN the local area (please duplicate the row for each non-core input, e.g. electric power, fuel, transport, storage, etc.)</t>
  </si>
  <si>
    <t>R2_8_NCinputX</t>
  </si>
  <si>
    <r>
      <t xml:space="preserve">% of other inputs costs (labour exluded) for the input R2.X </t>
    </r>
    <r>
      <rPr>
        <b/>
        <sz val="11"/>
        <color theme="1"/>
        <rFont val="Calibri"/>
        <family val="2"/>
        <scheme val="minor"/>
      </rPr>
      <t>spent IN local area</t>
    </r>
    <r>
      <rPr>
        <sz val="11"/>
        <color theme="1"/>
        <rFont val="Calibri"/>
        <family val="2"/>
        <scheme val="minor"/>
      </rPr>
      <t xml:space="preserve">  by suppliers located IN the local area (please duplicate the row for each non-core input, e.g. electric power, fuel, transport, storage, etc.)</t>
    </r>
  </si>
  <si>
    <t>R2_9_NCinputX</t>
  </si>
  <si>
    <t>% of labour costs related to suppliers of the input R2.X with HQ OUTSIDE the local area (please duplicate the row for each non-core input, e.g. electric power, fuel, transport, storage, etc.)</t>
  </si>
  <si>
    <t>R2_10_NCinputX</t>
  </si>
  <si>
    <r>
      <t xml:space="preserve">% of labour costs for the input R2.X </t>
    </r>
    <r>
      <rPr>
        <b/>
        <sz val="11"/>
        <color theme="1"/>
        <rFont val="Calibri"/>
        <family val="2"/>
        <scheme val="minor"/>
      </rPr>
      <t>spent IN local area</t>
    </r>
    <r>
      <rPr>
        <sz val="11"/>
        <color theme="1"/>
        <rFont val="Calibri"/>
        <family val="2"/>
        <scheme val="minor"/>
      </rPr>
      <t xml:space="preserve"> by suppliers located OUTSIDE the local area (please duplicate the row for each non-core input, e.g. electric power, fuel, transport, storage, etc.)</t>
    </r>
  </si>
  <si>
    <t>R2_11_NCinputX</t>
  </si>
  <si>
    <t>% of other inputs costs (labour exluded) related to suppliers of the input R2.X with HQ OUTSIDE the local area (please duplicate the row for each non-core input, e.g. electric power, fuel, transport, storage, etc.)</t>
  </si>
  <si>
    <t>R2_12_NCinputX</t>
  </si>
  <si>
    <r>
      <t xml:space="preserve">% of other inputs costs (labour exluded) for the input R2.X </t>
    </r>
    <r>
      <rPr>
        <b/>
        <sz val="11"/>
        <color theme="1"/>
        <rFont val="Calibri"/>
        <family val="2"/>
        <scheme val="minor"/>
      </rPr>
      <t>spent IN local area</t>
    </r>
    <r>
      <rPr>
        <sz val="11"/>
        <color theme="1"/>
        <rFont val="Calibri"/>
        <family val="2"/>
        <scheme val="minor"/>
      </rPr>
      <t xml:space="preserve"> by suppliers located OUTSIDE the local area (please duplicate the row for each non-core input, e.g. electric power, fuel, transport, storage, etc.)</t>
    </r>
  </si>
  <si>
    <t>R2_inputX</t>
  </si>
  <si>
    <t>% of input R3.X on the total cost sustained by the core input supplier (please duplicate the row for each input, e.g. for producing milk farmers sustain costs for feed, veterinary, electricity, etc.)</t>
  </si>
  <si>
    <t>R2_1_inputX</t>
  </si>
  <si>
    <r>
      <t xml:space="preserve">% of input R3.X cost </t>
    </r>
    <r>
      <rPr>
        <b/>
        <sz val="11"/>
        <color theme="1"/>
        <rFont val="Calibri"/>
        <family val="2"/>
        <scheme val="minor"/>
      </rPr>
      <t>spent IN local area</t>
    </r>
    <r>
      <rPr>
        <sz val="11"/>
        <color theme="1"/>
        <rFont val="Calibri"/>
        <family val="2"/>
        <scheme val="minor"/>
      </rPr>
      <t xml:space="preserve"> by the core input supplier (please duplicate the row for each input, e.g. for producing milk farmers sustain costs for workers (</t>
    </r>
    <r>
      <rPr>
        <b/>
        <sz val="11"/>
        <color theme="1"/>
        <rFont val="Calibri"/>
        <family val="2"/>
        <scheme val="minor"/>
      </rPr>
      <t>family labour included</t>
    </r>
    <r>
      <rPr>
        <sz val="11"/>
        <color theme="1"/>
        <rFont val="Calibri"/>
        <family val="2"/>
        <scheme val="minor"/>
      </rPr>
      <t>), feed, veterinary, electricity, etc.)</t>
    </r>
  </si>
  <si>
    <t>En1 - Carbon footprint</t>
  </si>
  <si>
    <r>
      <t xml:space="preserve">All lines may need to be duplicated (eg. to add the same variable for another supply chain level, time period, crop/animal type, etc.). For variable names with an "X" (name_cropX, time_animalX, …), you then need to duplicate the entire group of variables associated to the X. </t>
    </r>
    <r>
      <rPr>
        <sz val="8"/>
        <color theme="0"/>
        <rFont val="Arial"/>
        <family val="2"/>
      </rPr>
      <t>If needed (eg. if you have several feed types), copy and paste all the lines which relate to the X (eg. from "name_cropX" to "yield_cropX" or from "name_manure_managementX" to "prop_manure_manX")</t>
    </r>
  </si>
  <si>
    <t>carbon footprint of product</t>
  </si>
  <si>
    <t>kgCO2e t-1</t>
  </si>
  <si>
    <t>Residue management types</t>
  </si>
  <si>
    <t>Removed; left untreated in heaps or pits</t>
  </si>
  <si>
    <t xml:space="preserve">Removed; non-Forced Aeration Compost </t>
  </si>
  <si>
    <t xml:space="preserve">Removed; Forced Aeration Compost </t>
  </si>
  <si>
    <t>Left on field; Incorporated or mulch</t>
  </si>
  <si>
    <t>Burned</t>
  </si>
  <si>
    <t>Exported off farm</t>
  </si>
  <si>
    <t>Soil drainage</t>
  </si>
  <si>
    <t>Poor</t>
  </si>
  <si>
    <t>Good</t>
  </si>
  <si>
    <t>Soil moisture</t>
  </si>
  <si>
    <t>Moist</t>
  </si>
  <si>
    <t>Dry</t>
  </si>
  <si>
    <t>Soil texture</t>
  </si>
  <si>
    <t>Fine</t>
  </si>
  <si>
    <t>Medium</t>
  </si>
  <si>
    <t>Coarse</t>
  </si>
  <si>
    <t>rice_straw_management</t>
  </si>
  <si>
    <t>Straw incorporated more than 30 days before cultivation</t>
  </si>
  <si>
    <t>Straw incorporated shortly before cultivation</t>
  </si>
  <si>
    <t>rice_water_management_before</t>
  </si>
  <si>
    <t>Not flooded pre-season (for less than 180 days)</t>
  </si>
  <si>
    <t>Not flooded pre-season (for more than 180 days)</t>
  </si>
  <si>
    <t>Flooded pre-season</t>
  </si>
  <si>
    <t>water_treatment_type</t>
  </si>
  <si>
    <t>None - river/lake/sea discharge</t>
  </si>
  <si>
    <t>None - stagnant</t>
  </si>
  <si>
    <t>None - fast flowing</t>
  </si>
  <si>
    <t>Centralised, aerobic treatment plant*</t>
  </si>
  <si>
    <t>Sludge anaerobic digestion</t>
  </si>
  <si>
    <t>Anaerobic reactor</t>
  </si>
  <si>
    <t>Anaerobic lagoon - depth &lt; 2m</t>
  </si>
  <si>
    <t>Anaerobic lagoon - depth &gt; 2m</t>
  </si>
  <si>
    <t>Complementary indicator(s)</t>
  </si>
  <si>
    <t>carbon footprint of area</t>
  </si>
  <si>
    <t>kgCO2e ha-1</t>
  </si>
  <si>
    <t>Manure management types</t>
  </si>
  <si>
    <t>Daily spread</t>
  </si>
  <si>
    <t>Solid storage</t>
  </si>
  <si>
    <t>Dry lot</t>
  </si>
  <si>
    <t>Liquid slurry with natural crust cover</t>
  </si>
  <si>
    <t>Liquid slurry without natural crust cover</t>
  </si>
  <si>
    <t>Uncovered anaerobic lagoon</t>
  </si>
  <si>
    <t>Pit storage below animal confinements</t>
  </si>
  <si>
    <t>Anaerobic digester</t>
  </si>
  <si>
    <t>Deep bedding - no mixing</t>
  </si>
  <si>
    <t>Deep bedding - active mixing</t>
  </si>
  <si>
    <t>Composting - forced aeration</t>
  </si>
  <si>
    <t>Composting - non-forced aeration</t>
  </si>
  <si>
    <t>Poultry manure with litter</t>
  </si>
  <si>
    <t>Poultry manure without litter</t>
  </si>
  <si>
    <t>Aerobic treatment - natural aeration</t>
  </si>
  <si>
    <t>Aerobic treatment - forced aeration</t>
  </si>
  <si>
    <t>Grazing</t>
  </si>
  <si>
    <t>Not applicable</t>
  </si>
  <si>
    <t>rice_water_management_during</t>
  </si>
  <si>
    <t>Upland</t>
  </si>
  <si>
    <t>Continuously flooded</t>
  </si>
  <si>
    <t>Intermittently flooded</t>
  </si>
  <si>
    <t>Intermittently flooded - multiple aeration</t>
  </si>
  <si>
    <t>Rainfed</t>
  </si>
  <si>
    <t>Drought prone</t>
  </si>
  <si>
    <t>Deep water</t>
  </si>
  <si>
    <t>Relelvant to my sector?</t>
  </si>
  <si>
    <t>Corresponding CFT crop type</t>
  </si>
  <si>
    <t>crop1</t>
  </si>
  <si>
    <t>En3</t>
  </si>
  <si>
    <t>Name of crop/feed n°X (eg. “wheat”, “grass”, “grain maize”, …). Each crop or feed type is attributed a number. For most vegetal products, there will only be a single crop.</t>
  </si>
  <si>
    <t>Yes, for animal diet</t>
  </si>
  <si>
    <t>Proportion of crop X in final product or of fodder crop X in animal diet.</t>
  </si>
  <si>
    <r>
      <t>kgN ha</t>
    </r>
    <r>
      <rPr>
        <vertAlign val="superscript"/>
        <sz val="10"/>
        <color indexed="8"/>
        <rFont val="Arial"/>
        <family val="2"/>
      </rPr>
      <t>-1</t>
    </r>
  </si>
  <si>
    <t>Amount of mineral N fertilization for crop X</t>
  </si>
  <si>
    <t>Yes, per crop type</t>
  </si>
  <si>
    <t>Amount of organic N fertilization for crop X</t>
  </si>
  <si>
    <r>
      <t>kgP ha</t>
    </r>
    <r>
      <rPr>
        <vertAlign val="superscript"/>
        <sz val="10"/>
        <color indexed="8"/>
        <rFont val="Arial"/>
        <family val="2"/>
      </rPr>
      <t>-1</t>
    </r>
  </si>
  <si>
    <t>Amount of mineral P fertilization for crop X</t>
  </si>
  <si>
    <t>Amount of organic P fertilization for crop X</t>
  </si>
  <si>
    <r>
      <t>ton of dry matter ha</t>
    </r>
    <r>
      <rPr>
        <vertAlign val="superscript"/>
        <sz val="10"/>
        <color indexed="8"/>
        <rFont val="Arial"/>
        <family val="2"/>
      </rPr>
      <t>-1</t>
    </r>
  </si>
  <si>
    <t>Yield for crop X</t>
  </si>
  <si>
    <t>name_phytoX</t>
  </si>
  <si>
    <t>Type of phytosanitary product X (herbicide, insecticide, fungicide, nematicide, or plant growth regulator). Each phytosanitary product type is attributed a number.</t>
  </si>
  <si>
    <t>No</t>
  </si>
  <si>
    <t>kg of active substance ha-1</t>
  </si>
  <si>
    <t>Amount of phytosanitary product X applied on crop X.</t>
  </si>
  <si>
    <t>Yes knowing the type of product appliednumber of applications per year.</t>
  </si>
  <si>
    <t>Main geographical origin of crop n°X (e. g., country, region, …). Relevant for imported fodder for example.</t>
  </si>
  <si>
    <t>offspring_number</t>
  </si>
  <si>
    <t>head head-1 year-1</t>
  </si>
  <si>
    <t>Number of juveniles per reproductive animal per year</t>
  </si>
  <si>
    <t>Tbc</t>
  </si>
  <si>
    <t>prop_juveniles_sold</t>
  </si>
  <si>
    <t>Proportion of juveniles sold before reaching productive stage (eg. female calves sold before becoming lactacting cow, male calves, ...).</t>
  </si>
  <si>
    <t>lactating_cow</t>
  </si>
  <si>
    <t>Name of animal type and/or stage n°X (eg. "lactating cow", "male calf", "reproductive sow", "chicken", …). Each animal type or stage is attributed a number.</t>
  </si>
  <si>
    <t>ton of dry matter head-1 year-1</t>
  </si>
  <si>
    <t>Dry matter intake for animalX</t>
  </si>
  <si>
    <t>ton head-1 year-1</t>
  </si>
  <si>
    <t>Milk production for animalX (lactating cows only).</t>
  </si>
  <si>
    <t>€ ton-1</t>
  </si>
  <si>
    <t>Farmgate milk price for animalX (lactating cows only).</t>
  </si>
  <si>
    <t>years</t>
  </si>
  <si>
    <t>Duration of stage of animal X (eg. around 2 years for female calf and around 4 years for lactating cows, adding up to a 6-years lifetime for lactating cows).</t>
  </si>
  <si>
    <t>cull_cow</t>
  </si>
  <si>
    <t>ton head-1</t>
  </si>
  <si>
    <t>Meat production sold for animalX. Precise whether you refer to live weight, carcass or bone-free meat and ensure consistency with "meat_price_animalX".</t>
  </si>
  <si>
    <t>€ ton-1 of meat</t>
  </si>
  <si>
    <t>Farmgate meat price for animalX. Precise whether you refer to live weight, carcass or bone-free meat and ensure consistency with "meat_price_animalX".</t>
  </si>
  <si>
    <t>name_animalX</t>
  </si>
  <si>
    <t>See methodological handbook, section 10.5</t>
  </si>
  <si>
    <t>Name of manure management system n°X (animal sectors) or type of organic fertilizer X (vegetal sectors). See section 10.5 for the list of management systems and their description. Each animal type or stage is attributed a number.</t>
  </si>
  <si>
    <t>Days year-1</t>
  </si>
  <si>
    <t>Time spent by livestock using manure management system X (animal sectors) or share of organic fertilizer X in total organic fertilization (vegetal sectors). In all sectors, time_name_manure_managementXs should add up to 365.</t>
  </si>
  <si>
    <t>diesel_crop</t>
  </si>
  <si>
    <t>l ha-1 year-1</t>
  </si>
  <si>
    <t>Diesel consumption for crop work</t>
  </si>
  <si>
    <t>final_prod_ratio</t>
  </si>
  <si>
    <t>ton ton-1</t>
  </si>
  <si>
    <t>Final product/Raw product ratio (raw products are crops, milk or dead animal weight). To be repeated as many times as the number of raw products when several raw products enter in the composition of the final product under FQS.</t>
  </si>
  <si>
    <t>coproducts_value</t>
  </si>
  <si>
    <t>Value of co-products (if any) expressed as a percentage of production value at this level of the value chain.</t>
  </si>
  <si>
    <t>fuel_greenhouse_heating</t>
  </si>
  <si>
    <t>Name of energy type n°X, including its source and its use (eg. fuel_greenhouse_heating, diesel_transportation, coal_heating, electricity_freezing). Greenhouse heating, freezing and transportation are key for the Fruits &amp; Vegetable sector. Secondary otherwise.</t>
  </si>
  <si>
    <t>XX_freezing</t>
  </si>
  <si>
    <t>diesel_transportation</t>
  </si>
  <si>
    <t>Type of wastewater treatment facility. If several treatments are combined, anaerobic treatment takes precedence as being the most efficient.</t>
  </si>
  <si>
    <t>chemical_oxygen_demand</t>
  </si>
  <si>
    <t>mg L-1</t>
  </si>
  <si>
    <t>Amount of organic matter in wastewater as measured by chemical oxygen demand.</t>
  </si>
  <si>
    <t>wastewater_amount</t>
  </si>
  <si>
    <t>L ton-1 of final product</t>
  </si>
  <si>
    <t>Amount of wastewater in liters per ton of final product</t>
  </si>
  <si>
    <t>name_type_NX</t>
  </si>
  <si>
    <t>Name of type of mineral N fertilizer n°X (ammonium nitrate, urea, …).</t>
  </si>
  <si>
    <t>prop_name_typeNX</t>
  </si>
  <si>
    <t>Proportion of all mineral N spread as type of mineral N fertilizer n°X.</t>
  </si>
  <si>
    <t>name_other_inputX</t>
  </si>
  <si>
    <t>Name of input n°X other than nitrogen and phytosanitary products (e. g., P, K, …).</t>
  </si>
  <si>
    <t>Q_ other_inputX</t>
  </si>
  <si>
    <t>ton</t>
  </si>
  <si>
    <t>Quantity of other input n°X</t>
  </si>
  <si>
    <t>soil_texture</t>
  </si>
  <si>
    <t>Correspondance with US classification of soils: "Coarse" includes sand, loamy sand, sandy loam, loam, silt loam and silt. "Medium" includes sandy clay loam, clay loam, and silty clay loam. "Fine" includes sandy clay, silty  clay, and clay.</t>
  </si>
  <si>
    <t>soil_organic_matter</t>
  </si>
  <si>
    <t>g kg-1</t>
  </si>
  <si>
    <t>Soil organic matter content. If soil organic carbon content is available, multiply it by 1.72</t>
  </si>
  <si>
    <t>drainage_quality</t>
  </si>
  <si>
    <t>Typically clay soils with restricted drainage should be classed "Poor". For other cases put "Good".</t>
  </si>
  <si>
    <t>soil_moisture</t>
  </si>
  <si>
    <t>Moist soils are those without any significant water constraints (including irrigated soils). Put "Dry" if for significant periods of the growing season water is limited (evaporation exceeds rainfall).</t>
  </si>
  <si>
    <t>soil_pH</t>
  </si>
  <si>
    <t>Soil pH</t>
  </si>
  <si>
    <t>crop_residue_management</t>
  </si>
  <si>
    <t>Type of management of crop residues.</t>
  </si>
  <si>
    <t>crop_residue_quantity</t>
  </si>
  <si>
    <t>Proportion of crop residues in total crop dry matter</t>
  </si>
  <si>
    <t>other_emissions_U3</t>
  </si>
  <si>
    <t>tCO2e ton-1 of final product</t>
  </si>
  <si>
    <t>Other sources of emissions at level XX of the supply chain expressed in tCO2e per ton of final product</t>
  </si>
  <si>
    <t>other_emissions_P1</t>
  </si>
  <si>
    <t xml:space="preserve">Straw management, choose between:
 Straw incorporated more than 30 days before cultivation
 Straw incorporated shortly before cultivation
</t>
  </si>
  <si>
    <t>Water management before cultivation, choose between:
 Not flooded pre-season (for less than 180 days)
 Not flooded pre-season (for more than 180 days) (only 5 months of flooding)
 Flooded pre-season</t>
  </si>
  <si>
    <t>Water management during the cropping season, choose between (confirmed in interview with CFR)
 Upland
 Continuously flooded
 Intermittently flooded (0 to 1 dry period during cropping season for organic)
 Intermittently flooded - multiple aeration (1, 2 or 3dry periods during cropping season for conventional)
 Rainfed
 Drought prone
 Deep water</t>
  </si>
  <si>
    <t>rice_season_length</t>
  </si>
  <si>
    <t>Length of cropping season (days)</t>
  </si>
  <si>
    <t>En2 - Extended food miles</t>
  </si>
  <si>
    <r>
      <t xml:space="preserve">All lines may need to be duplicated (eg. to add the same variable for another supply chain level, time period, crop/animal type, etc.). For variable names with an "X" (name_levelX, name_sec_inputX, …), you then need to duplicate the entire group of variables associated to the X. </t>
    </r>
    <r>
      <rPr>
        <sz val="8"/>
        <color theme="0"/>
        <rFont val="Arial"/>
        <family val="2"/>
      </rPr>
      <t>If needed (eg. if you have several levels concerned in the value chain), copy and paste all the lines which relate to the X (eg. from "name_levelX" to "transport_name_levelX" or from "name_sec_inputX" to "vol_name_sec_inputX")</t>
    </r>
  </si>
  <si>
    <t>Distance traveled</t>
  </si>
  <si>
    <t>ton.km ton-1</t>
  </si>
  <si>
    <t>Road</t>
  </si>
  <si>
    <t>Rail</t>
  </si>
  <si>
    <t>Air</t>
  </si>
  <si>
    <t>Ship</t>
  </si>
  <si>
    <t>Carbon emissions related to the transportation stage</t>
  </si>
  <si>
    <t>kgCO2e ton-1</t>
  </si>
  <si>
    <t>Heavy Goods Vehicle</t>
  </si>
  <si>
    <t>Light Goods vehicle - Diesel</t>
  </si>
  <si>
    <t>Light Goods Vehicle - Petrol</t>
  </si>
  <si>
    <t>Light Goods Vehicle - CNG or LPG</t>
  </si>
  <si>
    <t>Very Short Haul</t>
  </si>
  <si>
    <t>Short Haul</t>
  </si>
  <si>
    <t>Long Haul</t>
  </si>
  <si>
    <t>Small tanker</t>
  </si>
  <si>
    <t xml:space="preserve">Large tanker </t>
  </si>
  <si>
    <t xml:space="preserve">Very large tanker </t>
  </si>
  <si>
    <t xml:space="preserve">Small bulk carrier </t>
  </si>
  <si>
    <t>Large bulk carrier</t>
  </si>
  <si>
    <t xml:space="preserve">very large bulk carrier </t>
  </si>
  <si>
    <t xml:space="preserve">Small container vessel </t>
  </si>
  <si>
    <t xml:space="preserve">Large container vessel </t>
  </si>
  <si>
    <t>single journey</t>
  </si>
  <si>
    <t>returning empty</t>
  </si>
  <si>
    <t>name_levelX</t>
  </si>
  <si>
    <t>Name of the level X, in the form of origin-destination couple, and the transport mode considered. Indicate each level (origin-destination couple) for which transportation occurs and for which you have information (eg. name_level1 = U3-P1_mode1 when transportation occurs between U3 and P1 with mode1). Duplicate this variable and the following ones for as many transport modes in each level as necessary and for as many levels as necessary.</t>
  </si>
  <si>
    <t>Name of main input moved at level X (eg. main_input_U3-P1 = raspberry when the main input moved between U3 and P1 is raspberry). If a given input is transported using different modes (eg. boat and truck) or different circuits (eg. imports from different countries), duplicate this variable and the following ones.</t>
  </si>
  <si>
    <t>Name of transport mode used for each level X of the value chain (eg. transport_U3-P1 = Road - Light Goods vehicle). Road - Heavy Goods vehicles: loads greater than 3.5 tonnes/3.9 US tons; Road - Light Goods vehicle: loads less than 3.5 tonnes/3.9 US tons; Ship (deadweight tonnage is a measure of how much mass a ship is carrying. It does not include the weight of the ship) - Small tanker: ~1,000 tonnes; Ship - Large tanker: ~20,000 tonnes; Ship - Very large tanker: ~100,000 tonnes; Ship - Small BC (bulk carrier): ~2,000 tonnes; Ship - Large BC (bulk carrier): ~15,000 tonnes; Ship - Very large BC (bulk carrier):~70,000 tonnes; Ship - Small CV (container vessel): ~2,500 tonnes; Ship - Large CV (container vessel): ~20,000 tonnes</t>
  </si>
  <si>
    <t>Logistics for transport at level X: indicate when transport mode travels empty on one way (eg. returning empty), or when it travels a single journey. If the logistic type is a collecting tour (eg. milk collection, fishing, …), enter "single journey" and comment that it is a collecting tour in the "comment" column.</t>
  </si>
  <si>
    <t>km</t>
  </si>
  <si>
    <t>Average distance traveled at level X, for one trip (eg. km_U3-P1 = 50 km). For levels whose destination is abroad and various, do not fill in this variable (eg. km_P2-D1 = see exports destinations, when D1 is located outside the country)</t>
  </si>
  <si>
    <t>Share of the product traveling with mode X at level X</t>
  </si>
  <si>
    <t>ton ton raw product-1</t>
  </si>
  <si>
    <t>En1</t>
  </si>
  <si>
    <t>ton transport-1</t>
  </si>
  <si>
    <t>Carrying capacity of transport mode used at level X (eg. 10 tons). Vehicle weight will be automatically added when computing the indicator, so please provide only the average carrying capacity of the vehicle used at level X.</t>
  </si>
  <si>
    <t xml:space="preserve"> Please provide additional information on effective load per trip, when applicable (eg.  60% load). </t>
  </si>
  <si>
    <t>Name of the energy used for transport at level X (eg. energy_U3-P1 = diesel)</t>
  </si>
  <si>
    <t>name_countryX</t>
  </si>
  <si>
    <t>Name of country X to which the product is exported. Duplicate the variable for as many destination countries as necessary.</t>
  </si>
  <si>
    <t>ton year-1</t>
  </si>
  <si>
    <t>Volume of product exported to country X. Duplicate the variable for as many destination countries as necessary.</t>
  </si>
  <si>
    <t>En3 - Water footprint</t>
  </si>
  <si>
    <t>m3 kg-1</t>
  </si>
  <si>
    <t>grey water footprint (water pollution)</t>
  </si>
  <si>
    <t>Composting in vessel</t>
  </si>
  <si>
    <t>Composting - static pile</t>
  </si>
  <si>
    <t>rainfall</t>
  </si>
  <si>
    <t>mm</t>
  </si>
  <si>
    <t>Amount of rainfall</t>
  </si>
  <si>
    <t>name_cropX</t>
  </si>
  <si>
    <r>
      <t>m3 ha</t>
    </r>
    <r>
      <rPr>
        <vertAlign val="superscript"/>
        <sz val="10"/>
        <color theme="1"/>
        <rFont val="Arial"/>
        <family val="2"/>
      </rPr>
      <t>-1</t>
    </r>
  </si>
  <si>
    <t>Amount of surface and underground water used for irrigation</t>
  </si>
  <si>
    <t>L head-1 year-1</t>
  </si>
  <si>
    <t>Amount of water that is consumed by animal X.</t>
  </si>
  <si>
    <t>surface_water_nitrate</t>
  </si>
  <si>
    <t>Average nitrate concentration in rivers in the production area</t>
  </si>
  <si>
    <t>surface_water_phosphorus</t>
  </si>
  <si>
    <t>Average phophorus concentration in rivers in the production area</t>
  </si>
  <si>
    <t>surface_water_phyto</t>
  </si>
  <si>
    <t>Average phytosanitary products concentration in rivers in the production area</t>
  </si>
  <si>
    <t>soil_characteristics</t>
  </si>
  <si>
    <t>various</t>
  </si>
  <si>
    <t>Texture, soil moisture, run –off coefficients and physical properties</t>
  </si>
  <si>
    <t>Min_T</t>
  </si>
  <si>
    <t>°C</t>
  </si>
  <si>
    <t>Max_T</t>
  </si>
  <si>
    <t>Humidity</t>
  </si>
  <si>
    <t>Wind</t>
  </si>
  <si>
    <r>
      <t>m sec</t>
    </r>
    <r>
      <rPr>
        <vertAlign val="superscript"/>
        <sz val="10"/>
        <color theme="1"/>
        <rFont val="Arial"/>
        <family val="2"/>
      </rPr>
      <t>-1</t>
    </r>
  </si>
  <si>
    <t>Sun_Hours</t>
  </si>
  <si>
    <t>number</t>
  </si>
  <si>
    <t>Plant (crop)_morpohology</t>
  </si>
  <si>
    <t>cm</t>
  </si>
  <si>
    <t>Plant heioght and root depth</t>
  </si>
  <si>
    <t xml:space="preserve">Sowing </t>
  </si>
  <si>
    <t>days</t>
  </si>
  <si>
    <t>Days of sowing and harvest along the growing season</t>
  </si>
  <si>
    <t>Crop_growing</t>
  </si>
  <si>
    <t>n. days</t>
  </si>
  <si>
    <t>Days in the phaases of plant growing from sowing to harvest</t>
  </si>
  <si>
    <t>cleaning water</t>
  </si>
  <si>
    <r>
      <t xml:space="preserve">lt Kg </t>
    </r>
    <r>
      <rPr>
        <vertAlign val="superscript"/>
        <sz val="10"/>
        <color theme="1"/>
        <rFont val="Arial"/>
        <family val="2"/>
      </rPr>
      <t>-1</t>
    </r>
  </si>
  <si>
    <t>Amount of water that is consumed for cleaning the stables and the equipment</t>
  </si>
  <si>
    <t>water_processing</t>
  </si>
  <si>
    <t>tbd</t>
  </si>
  <si>
    <t>Water consumption for food processing (data about single process from local productions or drawn from Ecoinvent LCA database)</t>
  </si>
  <si>
    <t>water_packaging</t>
  </si>
  <si>
    <t>Water consumption for packaging (data about single processes from local productions or Ecoinvent LCA database)</t>
  </si>
  <si>
    <t>water_distribution</t>
  </si>
  <si>
    <t>Water consumption for food distribution (data from distributors or estimated from Ecoinvent LCA database)</t>
  </si>
  <si>
    <t>waste_water_treatment</t>
  </si>
  <si>
    <t>Amount of water used at the processing stage(s) that is treated before being discharged</t>
  </si>
  <si>
    <t>So1 - Employment</t>
  </si>
  <si>
    <t>labour-to-production ratio</t>
  </si>
  <si>
    <t>AWU t-1</t>
  </si>
  <si>
    <t>EUR AWU-1</t>
  </si>
  <si>
    <t>totlab_awu</t>
  </si>
  <si>
    <t>awu</t>
  </si>
  <si>
    <t>Total labour force directly employed by holdings and/or business units during a period of reference calculated on the basis of fulltime equivalent jobs at level l of the value chain</t>
  </si>
  <si>
    <t>Total annual turnover at level l of the supply chain for the certified product only. Used to compute net margin (cf Ec1).</t>
  </si>
  <si>
    <t>Total intermediate consumption at level l of the value chain. Used to compute net margin (cf Ec1).</t>
  </si>
  <si>
    <t>Sum of wages paid for family workers and employees at level l of the value chain, including if necessary an approximated fixed hourly remuneration for (unpaid) family labour. Used to compute net margin (cf Ec1).</t>
  </si>
  <si>
    <t>Farm subsidies. Used to compute net margin (cf Ec1).</t>
  </si>
  <si>
    <t xml:space="preserve">Quantity of production at level l in zone z. If zone-specific data is not available, a proxy may be constructed based on the aggregated production at level l. Note that only production dedicated to the studied product should be counted (eg. not all the milk of a zone z is used to process the studied cheese FQS). Also note that product-zones (lz) with the largest quantities in kg year-1 should be prioritized in the data collection effort. </t>
  </si>
  <si>
    <t>reglab_per</t>
  </si>
  <si>
    <t>persons</t>
  </si>
  <si>
    <t>Regular labour force directly employed by holdings and/or business units at level l of the value chain</t>
  </si>
  <si>
    <t>turnover_per</t>
  </si>
  <si>
    <t>Total voluntary resignations during a period of reference at level l of the value chain</t>
  </si>
  <si>
    <t>So2 - Bargaining power distribution</t>
  </si>
  <si>
    <t>Coordinator: Paul Muller, paul.muller@univ-lorraine.fr, skype pseudo: paulmullerinradijon</t>
  </si>
  <si>
    <t>bargaining power distribution</t>
  </si>
  <si>
    <t>num_compet</t>
  </si>
  <si>
    <t>Number of entities producing similar/substituable products at level l of the value chain</t>
  </si>
  <si>
    <t>prop_contract</t>
  </si>
  <si>
    <t>Proportion of transacted volumes that are subject to long-term contracts between value chain level l and its clients (level l+1)</t>
  </si>
  <si>
    <t>unionFSC</t>
  </si>
  <si>
    <t>Boolean + description of their contribution</t>
  </si>
  <si>
    <t>Are firms at level l of the value chain involved in a product management consortium?</t>
  </si>
  <si>
    <t>prod_proc</t>
  </si>
  <si>
    <t>4-point Likert scale (see index card for the description of the scale categories) + short description</t>
  </si>
  <si>
    <t>Does the level l of the value chain contribute to the differentiation of the product with potential substitutes</t>
  </si>
  <si>
    <t>marketshare1</t>
  </si>
  <si>
    <t>Market share of main actor at level l of the value chain</t>
  </si>
  <si>
    <t>union_others</t>
  </si>
  <si>
    <t>Number + Short description of their main member categories</t>
  </si>
  <si>
    <t>Are firms at level l of the value chain involved in other professional unions linked to the product?</t>
  </si>
  <si>
    <t>spec_res</t>
  </si>
  <si>
    <t>Does the level l in the value chain require the possession of specific resources (natural, physical, knowledge/skills…) not accounted for in the specifications?</t>
  </si>
  <si>
    <t>marketshare2</t>
  </si>
  <si>
    <t>Market share of 2nd main actor at level l of the value chain</t>
  </si>
  <si>
    <t>Eo3 - Educational attainment</t>
  </si>
  <si>
    <r>
      <t xml:space="preserve">All lines may need to be duplicated (eg. to add the same variable for another supply chain level, time period, crop/animal type, etc.). </t>
    </r>
    <r>
      <rPr>
        <sz val="12"/>
        <color theme="0"/>
        <rFont val="Arial"/>
        <family val="2"/>
      </rPr>
      <t>You may want to copy/paste all the lines pertaining to the same group (eg all "P1" lines if you want to provide information on level "P2").</t>
    </r>
  </si>
  <si>
    <t>educational attainment</t>
  </si>
  <si>
    <t>Complementary indicator</t>
  </si>
  <si>
    <t>wage level</t>
  </si>
  <si>
    <t>prop_primary</t>
  </si>
  <si>
    <t xml:space="preserve">Proportion of the workforce at the level l of the value chain whose highest educational attainment is “Primary education or less / middle school degree or less”. </t>
  </si>
  <si>
    <t>prop_secondary</t>
  </si>
  <si>
    <t>Proportion of the workforce at the level l of the value chain whose highest educational attainment is “Secondary education or equivalent / high school degree or equivalent”</t>
  </si>
  <si>
    <t>prop_short_tertiary</t>
  </si>
  <si>
    <t>Proportion of the workforce at the level l of the value chain whose highest educational attainment is “Short cycle tertiary education, post-secondary non tertiary education or equivalent (one or two years after high school)”</t>
  </si>
  <si>
    <t>prop_license</t>
  </si>
  <si>
    <t>Proportion of the workforce at the level l of the value chain whose highest educational attainment is “Bachelors or equivalent level, three or four years after high school (e.g., license, …)”</t>
  </si>
  <si>
    <t>prop_master</t>
  </si>
  <si>
    <t>Proportion of the workforce at the level l of the value chain whose highest educational attainment is “Higher education or equivalent level, at least five years after high school (e.g., master degree, PhD, …)”</t>
  </si>
  <si>
    <t>Proportion of the workforce at the level l of the value chain whose highest educational attainment is “Primary education or less / middle school degree or less”.</t>
  </si>
  <si>
    <t>So5 - Generational change and gender equality</t>
  </si>
  <si>
    <t>generational change</t>
  </si>
  <si>
    <t>gender equality</t>
  </si>
  <si>
    <t>gender equality index</t>
  </si>
  <si>
    <t>emp15_35</t>
  </si>
  <si>
    <t>Units</t>
  </si>
  <si>
    <t>Number of employees in the 15÷35 age bracket at level l of the supply chain</t>
  </si>
  <si>
    <t>emp45_65</t>
  </si>
  <si>
    <t>Number of employees in the 45÷65 age bracket at level l of the supply chain</t>
  </si>
  <si>
    <t>empse_F</t>
  </si>
  <si>
    <t>Gender-based rate of employees with an upper secondary education: the percentage of female employees who obtained an upper secondary education on the total female employees at level l of the supply chain at the farm/firm interviewedthe local/LAFS level</t>
  </si>
  <si>
    <t>empse_M</t>
  </si>
  <si>
    <t>Gender-based rate of employees with an upper secondary education: the percentage of male employees who obtained an upper secondary education on the total male employees at level l of the supply chain at the farm/firm interviewedthe local/LAFS level</t>
  </si>
  <si>
    <t>e_F</t>
  </si>
  <si>
    <t>Gender-based share of (agricultural) entrepreneurship: the percentage of female-driven farms/firms on total farm/firms at level l of the supply chain interviewed</t>
  </si>
  <si>
    <t>emp_F</t>
  </si>
  <si>
    <t>Gender-based share of employment: the percentage of female employees on the total number of employees at level l of the supply chain interviewed</t>
  </si>
  <si>
    <t>Tool for qualifying value chain governance</t>
  </si>
  <si>
    <t>coopetition index</t>
  </si>
  <si>
    <t>Key</t>
  </si>
  <si>
    <t>Supply chain value</t>
  </si>
  <si>
    <t>spec_content</t>
  </si>
  <si>
    <t>4-point Likert scale (see annex) + short description</t>
  </si>
  <si>
    <t>trials</t>
  </si>
  <si>
    <t>Boolean</t>
  </si>
  <si>
    <t>competandscape</t>
  </si>
  <si>
    <t>5-point Likert scale (see annex) + short description</t>
  </si>
  <si>
    <t>coop</t>
  </si>
  <si>
    <t>percent</t>
  </si>
  <si>
    <t>No unit</t>
  </si>
  <si>
    <t>Ec2 - Local multiplier</t>
  </si>
  <si>
    <t>Ec1 - Price, profitability and value distribution</t>
  </si>
  <si>
    <t>ton ton-1 raw product</t>
  </si>
  <si>
    <t>MWh ton-1 final product</t>
  </si>
  <si>
    <t>Quantity of energy type n°X expressed in MWh per ton of final product (with the exception of "petrol_farm" which is expressed in L ha-1). Note that all diesel use at farm level is to be reported under diesel_crop above.</t>
  </si>
  <si>
    <t>turnover-to-labour ratio</t>
  </si>
  <si>
    <t>Value for FQS
cumulated over levels</t>
  </si>
  <si>
    <t>Value for reference
cumulated over levels</t>
  </si>
  <si>
    <t>ton of meat head-1</t>
  </si>
  <si>
    <t>ton of liveweight head-1</t>
  </si>
  <si>
    <t>€ ton-1 of liveweight</t>
  </si>
  <si>
    <t>average_annual_temperature</t>
  </si>
  <si>
    <t>Average annual temperature</t>
  </si>
  <si>
    <t>blue water footprint (suface and ground water consumption)</t>
  </si>
  <si>
    <t>green water footprint (total water consumption)</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</si>
</sst>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vertAlign val="superscript"/>
      <sz val="10"/>
      <color indexed="8"/>
      <name val="Arial"/>
      <family val="2"/>
    </font>
    <font>
      <b/>
      <sz val="9"/>
      <color indexed="81"/>
      <name val="Tahoma"/>
      <family val="2"/>
    </font>
    <font>
      <sz val="9"/>
      <color indexed="81"/>
      <name val="Tahoma"/>
      <family val="2"/>
    </font>
    <font>
      <u/>
      <sz val="11"/>
      <color theme="10"/>
      <name val="Calibri"/>
      <family val="2"/>
      <scheme val="minor"/>
    </font>
    <font>
      <sz val="10"/>
      <color theme="1"/>
      <name val="Arial"/>
      <family val="2"/>
    </font>
    <font>
      <b/>
      <sz val="11"/>
      <color theme="1"/>
      <name val="Calibri"/>
      <family val="2"/>
      <scheme val="minor"/>
    </font>
    <font>
      <b/>
      <sz val="10"/>
      <color theme="1"/>
      <name val="Arial"/>
      <family val="2"/>
    </font>
    <font>
      <b/>
      <sz val="18"/>
      <color theme="1"/>
      <name val="Calibri Light"/>
      <family val="1"/>
      <scheme val="major"/>
    </font>
    <font>
      <sz val="11"/>
      <name val="Calibri"/>
      <family val="2"/>
      <scheme val="minor"/>
    </font>
    <font>
      <b/>
      <sz val="16"/>
      <color theme="1"/>
      <name val="Calibri"/>
      <family val="2"/>
      <scheme val="minor"/>
    </font>
    <font>
      <sz val="12"/>
      <color theme="1"/>
      <name val="Arial"/>
      <family val="2"/>
    </font>
    <font>
      <sz val="16"/>
      <color theme="1"/>
      <name val="Arial"/>
      <family val="2"/>
    </font>
    <font>
      <b/>
      <sz val="12"/>
      <color theme="1"/>
      <name val="Arial"/>
      <family val="2"/>
    </font>
    <font>
      <b/>
      <sz val="12"/>
      <color theme="0"/>
      <name val="Arial"/>
      <family val="2"/>
    </font>
    <font>
      <sz val="8"/>
      <color theme="0"/>
      <name val="Arial"/>
      <family val="2"/>
    </font>
    <font>
      <sz val="12"/>
      <color theme="0"/>
      <name val="Arial"/>
      <family val="2"/>
    </font>
    <font>
      <b/>
      <sz val="11"/>
      <name val="Calibri"/>
      <family val="2"/>
      <scheme val="minor"/>
    </font>
    <font>
      <u/>
      <sz val="11"/>
      <color theme="11"/>
      <name val="Calibri"/>
      <family val="2"/>
      <scheme val="minor"/>
    </font>
    <font>
      <vertAlign val="superscript"/>
      <sz val="10"/>
      <color theme="1"/>
      <name val="Arial"/>
      <family val="2"/>
    </font>
    <font>
      <sz val="11"/>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rgb="FFFF000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s>
  <borders count="34">
    <border>
      <left/>
      <right/>
      <top/>
      <bottom/>
      <diagonal/>
    </border>
    <border>
      <left/>
      <right style="thin">
        <color auto="1"/>
      </right>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medium">
        <color auto="1"/>
      </left>
      <right/>
      <top/>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style="medium">
        <color auto="1"/>
      </right>
      <top/>
      <bottom/>
      <diagonal/>
    </border>
    <border>
      <left/>
      <right style="medium">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diagonal/>
    </border>
    <border>
      <left style="medium">
        <color auto="1"/>
      </left>
      <right/>
      <top/>
      <bottom style="thin">
        <color auto="1"/>
      </bottom>
      <diagonal/>
    </border>
    <border>
      <left style="thin">
        <color auto="1"/>
      </left>
      <right style="medium">
        <color auto="1"/>
      </right>
      <top/>
      <bottom style="thin">
        <color indexed="64"/>
      </bottom>
      <diagonal/>
    </border>
  </borders>
  <cellStyleXfs count="4">
    <xf numFmtId="0" fontId="0" fillId="0" borderId="0"/>
    <xf numFmtId="0" fontId="4" fillId="0" borderId="0" applyNumberFormat="0" applyFill="0" applyBorder="0" applyAlignment="0" applyProtection="0"/>
    <xf numFmtId="0" fontId="18" fillId="0" borderId="0" applyNumberFormat="0" applyFill="0" applyBorder="0" applyAlignment="0" applyProtection="0"/>
    <xf numFmtId="9" fontId="20" fillId="0" borderId="0" applyFont="0" applyFill="0" applyBorder="0" applyAlignment="0" applyProtection="0"/>
  </cellStyleXfs>
  <cellXfs count="251">
    <xf numFmtId="0" fontId="0" fillId="0" borderId="0" xfId="0"/>
    <xf numFmtId="0" fontId="6" fillId="2" borderId="0" xfId="0" applyFont="1" applyFill="1"/>
    <xf numFmtId="0" fontId="5" fillId="0" borderId="0" xfId="0" applyFont="1" applyAlignment="1">
      <alignment horizontal="center" vertical="center" wrapText="1"/>
    </xf>
    <xf numFmtId="0" fontId="10" fillId="0" borderId="0" xfId="0" applyFont="1"/>
    <xf numFmtId="0" fontId="4" fillId="0" borderId="0" xfId="1"/>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5"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vertical="center"/>
    </xf>
    <xf numFmtId="0" fontId="7" fillId="0" borderId="0" xfId="0" applyFont="1" applyAlignment="1">
      <alignment horizontal="left" vertical="center" wrapText="1"/>
    </xf>
    <xf numFmtId="0" fontId="5" fillId="0" borderId="0" xfId="0" applyFont="1" applyAlignment="1">
      <alignment horizontal="left" vertical="center"/>
    </xf>
    <xf numFmtId="0" fontId="11" fillId="0" borderId="0" xfId="0" applyFont="1" applyAlignment="1">
      <alignment horizontal="center" vertical="center"/>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center" vertical="center" wrapText="1"/>
    </xf>
    <xf numFmtId="0" fontId="5" fillId="0" borderId="0" xfId="0" applyFont="1" applyAlignment="1">
      <alignment vertical="center"/>
    </xf>
    <xf numFmtId="0" fontId="5" fillId="6" borderId="0" xfId="0" applyFont="1" applyFill="1" applyAlignment="1">
      <alignment horizontal="center" vertical="center"/>
    </xf>
    <xf numFmtId="0" fontId="5" fillId="6" borderId="0" xfId="0" applyFont="1" applyFill="1" applyAlignment="1">
      <alignment horizontal="left" vertical="center"/>
    </xf>
    <xf numFmtId="0" fontId="11" fillId="6" borderId="0" xfId="0" applyFont="1" applyFill="1" applyAlignment="1">
      <alignment horizontal="left" vertical="center"/>
    </xf>
    <xf numFmtId="0" fontId="12" fillId="6" borderId="0" xfId="0" applyFont="1" applyFill="1" applyAlignment="1">
      <alignment vertical="center"/>
    </xf>
    <xf numFmtId="0" fontId="13" fillId="8" borderId="0" xfId="0" applyFont="1" applyFill="1" applyAlignment="1">
      <alignment horizontal="left" vertical="center"/>
    </xf>
    <xf numFmtId="0" fontId="11" fillId="8" borderId="0" xfId="0" applyFont="1" applyFill="1" applyAlignment="1">
      <alignment horizontal="center" vertical="center"/>
    </xf>
    <xf numFmtId="0" fontId="11" fillId="8" borderId="0" xfId="0" applyFont="1" applyFill="1" applyAlignment="1">
      <alignment horizontal="left" vertical="center"/>
    </xf>
    <xf numFmtId="0" fontId="11" fillId="8" borderId="0" xfId="0" applyFont="1" applyFill="1" applyAlignment="1">
      <alignment vertical="center"/>
    </xf>
    <xf numFmtId="0" fontId="13" fillId="8" borderId="0" xfId="0" applyFont="1" applyFill="1" applyAlignment="1">
      <alignment horizontal="center" vertical="center"/>
    </xf>
    <xf numFmtId="0" fontId="13" fillId="8" borderId="0" xfId="0" applyFont="1" applyFill="1" applyAlignment="1" applyProtection="1">
      <alignment horizontal="center" vertical="center"/>
      <protection locked="0"/>
    </xf>
    <xf numFmtId="0" fontId="11" fillId="8" borderId="0" xfId="0" applyFont="1" applyFill="1" applyAlignment="1">
      <alignment horizontal="center" vertical="center" wrapText="1"/>
    </xf>
    <xf numFmtId="0" fontId="5" fillId="8" borderId="1" xfId="0" applyFont="1" applyFill="1" applyBorder="1" applyAlignment="1" applyProtection="1">
      <alignment horizontal="center" vertical="center"/>
      <protection locked="0"/>
    </xf>
    <xf numFmtId="0" fontId="5" fillId="8" borderId="6" xfId="0" applyFont="1" applyFill="1" applyBorder="1" applyAlignment="1" applyProtection="1">
      <alignment horizontal="center" vertical="center"/>
      <protection locked="0"/>
    </xf>
    <xf numFmtId="0" fontId="5" fillId="8" borderId="7" xfId="0" applyFont="1" applyFill="1" applyBorder="1" applyAlignment="1" applyProtection="1">
      <alignment horizontal="center" vertical="center"/>
      <protection locked="0"/>
    </xf>
    <xf numFmtId="0" fontId="0" fillId="8" borderId="0" xfId="0" applyFill="1"/>
    <xf numFmtId="0" fontId="0" fillId="0" borderId="0" xfId="0" applyAlignment="1">
      <alignment horizontal="left" vertical="center"/>
    </xf>
    <xf numFmtId="0" fontId="8" fillId="6" borderId="0" xfId="0" applyFont="1" applyFill="1" applyAlignment="1">
      <alignment horizontal="left" vertical="center"/>
    </xf>
    <xf numFmtId="0" fontId="0" fillId="6" borderId="0" xfId="0" applyFill="1" applyAlignment="1">
      <alignment horizontal="left" vertical="center"/>
    </xf>
    <xf numFmtId="0" fontId="5" fillId="8" borderId="1"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7" xfId="0" applyFont="1" applyFill="1" applyBorder="1" applyAlignment="1">
      <alignment horizontal="center" vertical="center"/>
    </xf>
    <xf numFmtId="0" fontId="5" fillId="0" borderId="3" xfId="0" applyFont="1" applyBorder="1" applyAlignment="1">
      <alignment horizontal="center" vertical="center"/>
    </xf>
    <xf numFmtId="0" fontId="0" fillId="0" borderId="3" xfId="0" applyBorder="1" applyAlignment="1">
      <alignment horizontal="left"/>
    </xf>
    <xf numFmtId="0" fontId="6" fillId="2" borderId="11" xfId="0" applyFont="1" applyFill="1" applyBorder="1"/>
    <xf numFmtId="0" fontId="5" fillId="0" borderId="2" xfId="0" applyFont="1" applyBorder="1" applyAlignment="1">
      <alignment horizontal="center" vertical="center"/>
    </xf>
    <xf numFmtId="0" fontId="7" fillId="6" borderId="0" xfId="0" applyFont="1" applyFill="1" applyAlignment="1">
      <alignment horizontal="left" vertical="top" wrapText="1"/>
    </xf>
    <xf numFmtId="0" fontId="7" fillId="6" borderId="0" xfId="0" applyFont="1" applyFill="1" applyAlignment="1">
      <alignment vertical="top" wrapText="1"/>
    </xf>
    <xf numFmtId="0" fontId="7" fillId="6" borderId="0" xfId="0" applyFont="1" applyFill="1" applyAlignment="1">
      <alignment horizontal="center" vertical="top" wrapText="1"/>
    </xf>
    <xf numFmtId="0" fontId="6" fillId="6" borderId="0" xfId="0" applyFont="1" applyFill="1" applyAlignment="1">
      <alignment vertical="top"/>
    </xf>
    <xf numFmtId="0" fontId="0" fillId="0" borderId="2" xfId="0" applyBorder="1" applyAlignment="1">
      <alignment vertical="center"/>
    </xf>
    <xf numFmtId="0" fontId="9" fillId="0" borderId="2" xfId="0" applyFont="1" applyBorder="1"/>
    <xf numFmtId="0" fontId="0" fillId="0" borderId="2" xfId="0" applyBorder="1" applyAlignment="1">
      <alignment horizontal="left"/>
    </xf>
    <xf numFmtId="0" fontId="5" fillId="8" borderId="2" xfId="0" applyFont="1" applyFill="1" applyBorder="1" applyAlignment="1" applyProtection="1">
      <alignment horizontal="center" vertical="center"/>
      <protection locked="0"/>
    </xf>
    <xf numFmtId="0" fontId="5" fillId="8" borderId="3" xfId="0" applyFont="1" applyFill="1" applyBorder="1" applyAlignment="1" applyProtection="1">
      <alignment horizontal="center" vertical="center"/>
      <protection locked="0"/>
    </xf>
    <xf numFmtId="0" fontId="0" fillId="8" borderId="5" xfId="0" applyFill="1" applyBorder="1" applyProtection="1">
      <protection locked="0"/>
    </xf>
    <xf numFmtId="0" fontId="14" fillId="0" borderId="0" xfId="0" applyFont="1" applyAlignment="1">
      <alignment vertical="center" wrapText="1"/>
    </xf>
    <xf numFmtId="0" fontId="11" fillId="0" borderId="0" xfId="0" applyFont="1" applyAlignment="1" applyProtection="1">
      <alignment horizontal="center" vertical="center" wrapText="1"/>
      <protection locked="0"/>
    </xf>
    <xf numFmtId="0" fontId="17" fillId="2" borderId="9" xfId="0" applyFont="1" applyFill="1" applyBorder="1"/>
    <xf numFmtId="0" fontId="17" fillId="2" borderId="7" xfId="0" applyFont="1" applyFill="1" applyBorder="1"/>
    <xf numFmtId="0" fontId="17" fillId="2" borderId="8" xfId="0" applyFont="1" applyFill="1" applyBorder="1"/>
    <xf numFmtId="0" fontId="5" fillId="0" borderId="3" xfId="0" applyFont="1" applyBorder="1"/>
    <xf numFmtId="0" fontId="17" fillId="5" borderId="9" xfId="0" applyFont="1" applyFill="1" applyBorder="1"/>
    <xf numFmtId="0" fontId="17" fillId="5" borderId="7" xfId="0" applyFont="1" applyFill="1" applyBorder="1"/>
    <xf numFmtId="0" fontId="17" fillId="5" borderId="8" xfId="0" applyFont="1" applyFill="1" applyBorder="1"/>
    <xf numFmtId="0" fontId="0" fillId="0" borderId="5" xfId="0" applyBorder="1" applyProtection="1">
      <protection locked="0"/>
    </xf>
    <xf numFmtId="0" fontId="7" fillId="6" borderId="13" xfId="0" applyFont="1" applyFill="1" applyBorder="1" applyAlignment="1">
      <alignment horizontal="center" vertical="top" wrapText="1"/>
    </xf>
    <xf numFmtId="0" fontId="7" fillId="6" borderId="14" xfId="0" applyFont="1" applyFill="1" applyBorder="1" applyAlignment="1">
      <alignment horizontal="center" vertical="top" wrapText="1"/>
    </xf>
    <xf numFmtId="0" fontId="7" fillId="6" borderId="15" xfId="0" applyFont="1" applyFill="1" applyBorder="1" applyAlignment="1">
      <alignment horizontal="center" vertical="top" wrapText="1"/>
    </xf>
    <xf numFmtId="0" fontId="0" fillId="0" borderId="16" xfId="0" applyBorder="1" applyAlignment="1">
      <alignment horizontal="left"/>
    </xf>
    <xf numFmtId="0" fontId="0" fillId="8" borderId="16" xfId="0" applyFill="1" applyBorder="1" applyAlignment="1" applyProtection="1">
      <alignment horizontal="right"/>
      <protection locked="0"/>
    </xf>
    <xf numFmtId="0" fontId="0" fillId="8" borderId="23" xfId="0" applyFill="1" applyBorder="1" applyProtection="1">
      <protection locked="0"/>
    </xf>
    <xf numFmtId="0" fontId="5" fillId="8" borderId="18" xfId="0" applyFont="1" applyFill="1" applyBorder="1" applyAlignment="1" applyProtection="1">
      <alignment horizontal="center" vertical="center"/>
      <protection locked="0"/>
    </xf>
    <xf numFmtId="0" fontId="5" fillId="8" borderId="22" xfId="0" applyFont="1" applyFill="1" applyBorder="1" applyAlignment="1" applyProtection="1">
      <alignment horizontal="center" vertical="center"/>
      <protection locked="0"/>
    </xf>
    <xf numFmtId="0" fontId="11" fillId="7" borderId="0" xfId="0" applyFont="1" applyFill="1" applyAlignment="1">
      <alignment horizontal="left" vertical="center" wrapText="1"/>
    </xf>
    <xf numFmtId="0" fontId="0" fillId="8" borderId="7" xfId="0" applyFill="1" applyBorder="1" applyProtection="1">
      <protection locked="0"/>
    </xf>
    <xf numFmtId="0" fontId="0" fillId="8" borderId="2" xfId="0" applyFill="1" applyBorder="1" applyProtection="1">
      <protection locked="0"/>
    </xf>
    <xf numFmtId="0" fontId="0" fillId="8" borderId="16" xfId="0" applyFill="1" applyBorder="1" applyProtection="1">
      <protection locked="0"/>
    </xf>
    <xf numFmtId="0" fontId="5" fillId="8" borderId="18" xfId="0" applyFont="1" applyFill="1" applyBorder="1" applyAlignment="1">
      <alignment horizontal="center" vertical="center"/>
    </xf>
    <xf numFmtId="0" fontId="5" fillId="8" borderId="22" xfId="0" applyFont="1" applyFill="1" applyBorder="1" applyAlignment="1">
      <alignment horizontal="center" vertical="center"/>
    </xf>
    <xf numFmtId="0" fontId="5" fillId="8" borderId="24" xfId="0" applyFont="1" applyFill="1" applyBorder="1" applyAlignment="1">
      <alignment horizontal="center" vertical="center"/>
    </xf>
    <xf numFmtId="0" fontId="5" fillId="8" borderId="25" xfId="0" applyFont="1" applyFill="1" applyBorder="1" applyAlignment="1">
      <alignment horizontal="center" vertical="center"/>
    </xf>
    <xf numFmtId="0" fontId="5" fillId="8" borderId="26" xfId="0" applyFont="1" applyFill="1" applyBorder="1" applyAlignment="1">
      <alignment horizontal="center" vertical="center"/>
    </xf>
    <xf numFmtId="0" fontId="5" fillId="8" borderId="24" xfId="0" applyFont="1" applyFill="1" applyBorder="1" applyAlignment="1" applyProtection="1">
      <alignment horizontal="center" vertical="center"/>
      <protection locked="0"/>
    </xf>
    <xf numFmtId="0" fontId="5" fillId="8" borderId="25" xfId="0" applyFont="1" applyFill="1" applyBorder="1" applyAlignment="1" applyProtection="1">
      <alignment horizontal="center" vertical="center"/>
      <protection locked="0"/>
    </xf>
    <xf numFmtId="0" fontId="5" fillId="8" borderId="26" xfId="0" applyFont="1" applyFill="1" applyBorder="1" applyAlignment="1" applyProtection="1">
      <alignment horizontal="center" vertical="center"/>
      <protection locked="0"/>
    </xf>
    <xf numFmtId="0" fontId="5" fillId="8" borderId="27" xfId="0" applyFont="1" applyFill="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8" borderId="16" xfId="0" applyFont="1" applyFill="1" applyBorder="1" applyAlignment="1" applyProtection="1">
      <alignment horizontal="center" vertical="center"/>
      <protection locked="0"/>
    </xf>
    <xf numFmtId="0" fontId="7" fillId="2" borderId="9"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5" fillId="0" borderId="2" xfId="0" applyFont="1" applyBorder="1" applyAlignment="1">
      <alignment horizontal="center"/>
    </xf>
    <xf numFmtId="0" fontId="5" fillId="0" borderId="2" xfId="0" applyFont="1" applyBorder="1" applyAlignment="1">
      <alignment horizontal="left" vertical="center"/>
    </xf>
    <xf numFmtId="0" fontId="5" fillId="0" borderId="0" xfId="0" applyFont="1" applyAlignment="1">
      <alignment horizontal="center"/>
    </xf>
    <xf numFmtId="0" fontId="5" fillId="0" borderId="11" xfId="0" applyFont="1" applyBorder="1" applyAlignment="1">
      <alignment horizontal="left"/>
    </xf>
    <xf numFmtId="0" fontId="5" fillId="0" borderId="0" xfId="0" applyFont="1" applyAlignment="1">
      <alignment horizontal="left"/>
    </xf>
    <xf numFmtId="0" fontId="5" fillId="0" borderId="19" xfId="0" applyFont="1" applyBorder="1" applyAlignment="1">
      <alignment horizontal="left"/>
    </xf>
    <xf numFmtId="0" fontId="5" fillId="0" borderId="3" xfId="0" applyFont="1" applyBorder="1" applyAlignment="1">
      <alignment horizontal="center"/>
    </xf>
    <xf numFmtId="0" fontId="5" fillId="0" borderId="3" xfId="0" applyFont="1" applyBorder="1" applyAlignment="1">
      <alignment horizontal="left" vertical="center"/>
    </xf>
    <xf numFmtId="0" fontId="5" fillId="0" borderId="32" xfId="0" applyFont="1" applyBorder="1" applyAlignment="1">
      <alignment horizontal="left"/>
    </xf>
    <xf numFmtId="0" fontId="5" fillId="0" borderId="3" xfId="0" applyFont="1" applyBorder="1" applyAlignment="1">
      <alignment horizontal="left"/>
    </xf>
    <xf numFmtId="0" fontId="5" fillId="0" borderId="21" xfId="0" applyFont="1" applyBorder="1" applyAlignment="1">
      <alignment horizontal="left"/>
    </xf>
    <xf numFmtId="0" fontId="5" fillId="0" borderId="28" xfId="0" applyFont="1" applyBorder="1" applyAlignment="1">
      <alignment horizontal="left"/>
    </xf>
    <xf numFmtId="0" fontId="5" fillId="0" borderId="29" xfId="0" applyFont="1" applyBorder="1" applyAlignment="1">
      <alignment horizontal="left"/>
    </xf>
    <xf numFmtId="0" fontId="5" fillId="0" borderId="30" xfId="0" applyFont="1" applyBorder="1" applyAlignment="1">
      <alignment horizontal="left"/>
    </xf>
    <xf numFmtId="0" fontId="7" fillId="2" borderId="9" xfId="0" applyFont="1" applyFill="1" applyBorder="1" applyAlignment="1">
      <alignment horizontal="left" vertical="center"/>
    </xf>
    <xf numFmtId="0" fontId="7" fillId="2" borderId="7" xfId="0" applyFont="1" applyFill="1" applyBorder="1" applyAlignment="1">
      <alignment horizontal="left" vertical="center"/>
    </xf>
    <xf numFmtId="0" fontId="9" fillId="2" borderId="7" xfId="0" applyFont="1" applyFill="1" applyBorder="1" applyAlignment="1">
      <alignment horizontal="left"/>
    </xf>
    <xf numFmtId="0" fontId="9" fillId="2" borderId="8" xfId="0" applyFont="1" applyFill="1" applyBorder="1" applyAlignment="1">
      <alignment horizontal="left"/>
    </xf>
    <xf numFmtId="0" fontId="7" fillId="8" borderId="13"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15" xfId="0" applyFont="1" applyFill="1" applyBorder="1" applyAlignment="1">
      <alignment horizontal="left" vertical="center" wrapText="1"/>
    </xf>
    <xf numFmtId="0" fontId="5" fillId="8" borderId="31" xfId="0" applyFont="1" applyFill="1" applyBorder="1" applyAlignment="1">
      <alignment horizontal="left"/>
    </xf>
    <xf numFmtId="0" fontId="5" fillId="8" borderId="2" xfId="0" applyFont="1" applyFill="1" applyBorder="1" applyAlignment="1">
      <alignment horizontal="left"/>
    </xf>
    <xf numFmtId="0" fontId="5" fillId="8" borderId="2" xfId="0" applyFont="1" applyFill="1" applyBorder="1" applyAlignment="1">
      <alignment horizontal="center"/>
    </xf>
    <xf numFmtId="0" fontId="5" fillId="8" borderId="23" xfId="0" applyFont="1" applyFill="1" applyBorder="1" applyAlignment="1">
      <alignment horizontal="left"/>
    </xf>
    <xf numFmtId="0" fontId="5" fillId="8" borderId="11" xfId="0" applyFont="1" applyFill="1" applyBorder="1" applyAlignment="1">
      <alignment horizontal="left"/>
    </xf>
    <xf numFmtId="0" fontId="5" fillId="8" borderId="0" xfId="0" applyFont="1" applyFill="1" applyAlignment="1">
      <alignment horizontal="left"/>
    </xf>
    <xf numFmtId="0" fontId="5" fillId="8" borderId="19" xfId="0" applyFont="1" applyFill="1" applyBorder="1" applyAlignment="1">
      <alignment horizontal="left"/>
    </xf>
    <xf numFmtId="0" fontId="5" fillId="7" borderId="0" xfId="0" applyFont="1" applyFill="1" applyAlignment="1" applyProtection="1">
      <alignment horizontal="center"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vertical="center"/>
      <protection locked="0"/>
    </xf>
    <xf numFmtId="0" fontId="5" fillId="4" borderId="0" xfId="0" applyFont="1" applyFill="1" applyAlignment="1" applyProtection="1">
      <alignment horizontal="center" vertical="center"/>
      <protection locked="0"/>
    </xf>
    <xf numFmtId="0" fontId="11" fillId="0" borderId="0" xfId="0" applyFont="1" applyAlignment="1">
      <alignment vertical="center"/>
    </xf>
    <xf numFmtId="1" fontId="5" fillId="0" borderId="0" xfId="0" applyNumberFormat="1" applyFont="1" applyAlignment="1">
      <alignment horizontal="center" vertical="center"/>
    </xf>
    <xf numFmtId="0" fontId="5" fillId="4" borderId="0" xfId="0" applyFont="1" applyFill="1" applyAlignment="1">
      <alignment horizontal="center" vertical="center"/>
    </xf>
    <xf numFmtId="0" fontId="0" fillId="0" borderId="0" xfId="0" applyAlignment="1">
      <alignment horizontal="left"/>
    </xf>
    <xf numFmtId="0" fontId="0" fillId="0" borderId="0" xfId="0" applyAlignment="1">
      <alignment vertical="center"/>
    </xf>
    <xf numFmtId="0" fontId="9" fillId="0" borderId="0" xfId="0" applyFont="1"/>
    <xf numFmtId="0" fontId="11" fillId="7" borderId="0" xfId="0" applyFont="1" applyFill="1" applyAlignment="1">
      <alignment horizontal="center" vertical="center"/>
    </xf>
    <xf numFmtId="0" fontId="0" fillId="8" borderId="6" xfId="0" applyFill="1" applyBorder="1" applyProtection="1">
      <protection locked="0"/>
    </xf>
    <xf numFmtId="0" fontId="0" fillId="8" borderId="1" xfId="0" applyFill="1" applyBorder="1" applyProtection="1">
      <protection locked="0"/>
    </xf>
    <xf numFmtId="1" fontId="5" fillId="0" borderId="3" xfId="0" applyNumberFormat="1" applyFont="1" applyBorder="1" applyAlignment="1">
      <alignment horizontal="center" vertical="center"/>
    </xf>
    <xf numFmtId="0" fontId="5" fillId="0" borderId="3" xfId="0" applyFont="1" applyBorder="1" applyAlignment="1">
      <alignment vertical="center"/>
    </xf>
    <xf numFmtId="0" fontId="0" fillId="8" borderId="4" xfId="0" applyFill="1" applyBorder="1" applyProtection="1">
      <protection locked="0"/>
    </xf>
    <xf numFmtId="0" fontId="5" fillId="0" borderId="3" xfId="0" applyFont="1" applyBorder="1" applyAlignment="1">
      <alignment horizontal="center" vertical="center" wrapText="1"/>
    </xf>
    <xf numFmtId="0" fontId="5" fillId="4" borderId="3" xfId="0" applyFont="1" applyFill="1" applyBorder="1" applyAlignment="1">
      <alignment horizontal="center" vertical="center"/>
    </xf>
    <xf numFmtId="0" fontId="6" fillId="5" borderId="0" xfId="0" applyFont="1" applyFill="1"/>
    <xf numFmtId="0" fontId="6" fillId="2" borderId="9" xfId="0" applyFont="1" applyFill="1" applyBorder="1"/>
    <xf numFmtId="1" fontId="5" fillId="0" borderId="2" xfId="0" applyNumberFormat="1" applyFont="1" applyBorder="1" applyAlignment="1">
      <alignment horizontal="center" vertical="center"/>
    </xf>
    <xf numFmtId="0" fontId="5" fillId="0" borderId="2" xfId="0" applyFont="1" applyBorder="1" applyAlignment="1">
      <alignment vertical="center"/>
    </xf>
    <xf numFmtId="0" fontId="0" fillId="8" borderId="10" xfId="0" applyFill="1" applyBorder="1" applyProtection="1">
      <protection locked="0"/>
    </xf>
    <xf numFmtId="0" fontId="0" fillId="0" borderId="2" xfId="0" applyBorder="1"/>
    <xf numFmtId="0" fontId="5" fillId="0" borderId="2" xfId="0" applyFont="1" applyBorder="1" applyAlignment="1">
      <alignment horizontal="center" vertical="center" wrapText="1"/>
    </xf>
    <xf numFmtId="0" fontId="6" fillId="2" borderId="7" xfId="0" applyFont="1" applyFill="1" applyBorder="1"/>
    <xf numFmtId="0" fontId="6" fillId="2" borderId="8" xfId="0" applyFont="1" applyFill="1" applyBorder="1"/>
    <xf numFmtId="0" fontId="6" fillId="5" borderId="9" xfId="0" applyFont="1" applyFill="1" applyBorder="1"/>
    <xf numFmtId="0" fontId="6" fillId="5" borderId="7" xfId="0" applyFont="1" applyFill="1" applyBorder="1"/>
    <xf numFmtId="0" fontId="6" fillId="5" borderId="8" xfId="0" applyFont="1" applyFill="1" applyBorder="1"/>
    <xf numFmtId="0" fontId="0" fillId="0" borderId="3" xfId="0" applyBorder="1" applyAlignment="1">
      <alignment vertical="center"/>
    </xf>
    <xf numFmtId="0" fontId="9" fillId="0" borderId="3" xfId="0" applyFont="1" applyBorder="1"/>
    <xf numFmtId="0" fontId="0" fillId="0" borderId="3" xfId="0" applyBorder="1"/>
    <xf numFmtId="0" fontId="0" fillId="8" borderId="12" xfId="0" applyFill="1" applyBorder="1" applyProtection="1">
      <protection locked="0"/>
    </xf>
    <xf numFmtId="0" fontId="0" fillId="8" borderId="16" xfId="0" applyFill="1" applyBorder="1" applyAlignment="1" applyProtection="1">
      <alignment horizontal="left"/>
      <protection locked="0"/>
    </xf>
    <xf numFmtId="0" fontId="0" fillId="8" borderId="17" xfId="0" applyFill="1" applyBorder="1" applyProtection="1">
      <protection locked="0"/>
    </xf>
    <xf numFmtId="0" fontId="0" fillId="8" borderId="18" xfId="0" applyFill="1" applyBorder="1" applyAlignment="1" applyProtection="1">
      <alignment horizontal="right"/>
      <protection locked="0"/>
    </xf>
    <xf numFmtId="0" fontId="0" fillId="8" borderId="19" xfId="0" applyFill="1" applyBorder="1" applyProtection="1">
      <protection locked="0"/>
    </xf>
    <xf numFmtId="0" fontId="0" fillId="8" borderId="20" xfId="0" applyFill="1" applyBorder="1" applyAlignment="1" applyProtection="1">
      <alignment horizontal="right"/>
      <protection locked="0"/>
    </xf>
    <xf numFmtId="0" fontId="0" fillId="8" borderId="21" xfId="0" applyFill="1" applyBorder="1" applyProtection="1">
      <protection locked="0"/>
    </xf>
    <xf numFmtId="0" fontId="0" fillId="8" borderId="18" xfId="0" applyFill="1" applyBorder="1" applyAlignment="1" applyProtection="1">
      <alignment horizontal="left"/>
      <protection locked="0"/>
    </xf>
    <xf numFmtId="0" fontId="0" fillId="8" borderId="22" xfId="0" applyFill="1" applyBorder="1" applyProtection="1">
      <protection locked="0"/>
    </xf>
    <xf numFmtId="0" fontId="0" fillId="8" borderId="9" xfId="0" applyFill="1" applyBorder="1" applyProtection="1">
      <protection locked="0"/>
    </xf>
    <xf numFmtId="0" fontId="0" fillId="8" borderId="0" xfId="0" applyFill="1" applyProtection="1">
      <protection locked="0"/>
    </xf>
    <xf numFmtId="0" fontId="0" fillId="8" borderId="3" xfId="0" applyFill="1" applyBorder="1" applyProtection="1">
      <protection locked="0"/>
    </xf>
    <xf numFmtId="0" fontId="0" fillId="0" borderId="16" xfId="0" applyBorder="1" applyProtection="1">
      <protection locked="0"/>
    </xf>
    <xf numFmtId="0" fontId="0" fillId="8" borderId="18" xfId="0" applyFill="1" applyBorder="1" applyProtection="1">
      <protection locked="0"/>
    </xf>
    <xf numFmtId="0" fontId="0" fillId="8" borderId="20" xfId="0" applyFill="1" applyBorder="1" applyProtection="1">
      <protection locked="0"/>
    </xf>
    <xf numFmtId="0" fontId="0" fillId="0" borderId="18" xfId="0" applyBorder="1" applyProtection="1">
      <protection locked="0"/>
    </xf>
    <xf numFmtId="0" fontId="0" fillId="8" borderId="20" xfId="0" applyFill="1" applyBorder="1" applyAlignment="1" applyProtection="1">
      <alignment horizontal="left"/>
      <protection locked="0"/>
    </xf>
    <xf numFmtId="0" fontId="5" fillId="7" borderId="2" xfId="0" applyFont="1" applyFill="1" applyBorder="1" applyAlignment="1">
      <alignment horizontal="center" vertical="center"/>
    </xf>
    <xf numFmtId="0" fontId="5" fillId="7" borderId="0" xfId="0" applyFont="1" applyFill="1" applyAlignment="1">
      <alignment horizontal="center" vertical="center"/>
    </xf>
    <xf numFmtId="0" fontId="5" fillId="7" borderId="3" xfId="0" applyFont="1" applyFill="1" applyBorder="1" applyAlignment="1">
      <alignment horizontal="center" vertical="center"/>
    </xf>
    <xf numFmtId="0" fontId="5" fillId="0" borderId="0" xfId="0" applyFont="1"/>
    <xf numFmtId="0" fontId="6" fillId="5" borderId="3" xfId="0" applyFont="1" applyFill="1" applyBorder="1"/>
    <xf numFmtId="0" fontId="0" fillId="8" borderId="33" xfId="0" applyFill="1" applyBorder="1" applyProtection="1">
      <protection locked="0"/>
    </xf>
    <xf numFmtId="0" fontId="7" fillId="6" borderId="0" xfId="0" applyFont="1" applyFill="1" applyAlignment="1" applyProtection="1">
      <alignment horizontal="left" vertical="top" wrapText="1"/>
      <protection locked="0"/>
    </xf>
    <xf numFmtId="0" fontId="7" fillId="6" borderId="0" xfId="0" applyFont="1" applyFill="1" applyAlignment="1" applyProtection="1">
      <alignment vertical="top" wrapText="1"/>
      <protection locked="0"/>
    </xf>
    <xf numFmtId="0" fontId="7" fillId="6" borderId="13" xfId="0" applyFont="1" applyFill="1" applyBorder="1" applyAlignment="1" applyProtection="1">
      <alignment horizontal="center" vertical="top" wrapText="1"/>
      <protection locked="0"/>
    </xf>
    <xf numFmtId="0" fontId="7" fillId="6" borderId="14" xfId="0" applyFont="1" applyFill="1" applyBorder="1" applyAlignment="1" applyProtection="1">
      <alignment horizontal="center" vertical="top" wrapText="1"/>
      <protection locked="0"/>
    </xf>
    <xf numFmtId="0" fontId="7" fillId="6" borderId="15" xfId="0" applyFont="1" applyFill="1" applyBorder="1" applyAlignment="1" applyProtection="1">
      <alignment horizontal="center" vertical="top" wrapText="1"/>
      <protection locked="0"/>
    </xf>
    <xf numFmtId="0" fontId="7" fillId="6" borderId="0" xfId="0" applyFont="1" applyFill="1" applyAlignment="1" applyProtection="1">
      <alignment horizontal="center" vertical="top" wrapText="1"/>
      <protection locked="0"/>
    </xf>
    <xf numFmtId="0" fontId="6" fillId="6" borderId="0" xfId="0" applyFont="1" applyFill="1" applyAlignment="1" applyProtection="1">
      <alignment vertical="top"/>
      <protection locked="0"/>
    </xf>
    <xf numFmtId="9" fontId="0" fillId="8" borderId="18" xfId="3" applyFont="1" applyFill="1" applyBorder="1" applyAlignment="1" applyProtection="1">
      <alignment horizontal="left"/>
      <protection locked="0"/>
    </xf>
    <xf numFmtId="9" fontId="0" fillId="8" borderId="20" xfId="3" applyFont="1" applyFill="1" applyBorder="1" applyAlignment="1" applyProtection="1">
      <alignment horizontal="left"/>
      <protection locked="0"/>
    </xf>
    <xf numFmtId="9" fontId="5" fillId="8" borderId="18" xfId="3" applyFont="1" applyFill="1" applyBorder="1" applyAlignment="1" applyProtection="1">
      <alignment horizontal="center" vertical="center"/>
      <protection locked="0"/>
    </xf>
    <xf numFmtId="9" fontId="5" fillId="8" borderId="20" xfId="3" applyFont="1" applyFill="1" applyBorder="1" applyAlignment="1" applyProtection="1">
      <alignment horizontal="center" vertical="center"/>
      <protection locked="0"/>
    </xf>
    <xf numFmtId="9" fontId="0" fillId="8" borderId="16" xfId="3" applyFont="1" applyFill="1" applyBorder="1" applyAlignment="1" applyProtection="1">
      <alignment horizontal="left"/>
      <protection locked="0"/>
    </xf>
    <xf numFmtId="9" fontId="0" fillId="8" borderId="16" xfId="3" applyFont="1" applyFill="1" applyBorder="1" applyProtection="1">
      <protection locked="0"/>
    </xf>
    <xf numFmtId="9" fontId="0" fillId="8" borderId="18" xfId="3" applyFont="1" applyFill="1" applyBorder="1" applyProtection="1">
      <protection locked="0"/>
    </xf>
    <xf numFmtId="9" fontId="0" fillId="8" borderId="18" xfId="3" applyFont="1" applyFill="1" applyBorder="1" applyAlignment="1" applyProtection="1">
      <alignment horizontal="right"/>
      <protection locked="0"/>
    </xf>
    <xf numFmtId="0" fontId="12" fillId="6" borderId="0" xfId="0" applyFont="1" applyFill="1" applyAlignment="1">
      <alignment horizontal="left" vertical="center"/>
    </xf>
    <xf numFmtId="0" fontId="7" fillId="6" borderId="0" xfId="0" applyFont="1" applyFill="1" applyAlignment="1">
      <alignment horizontal="left" vertical="center" wrapText="1"/>
    </xf>
    <xf numFmtId="0" fontId="11" fillId="7" borderId="0" xfId="0" applyFont="1" applyFill="1" applyAlignment="1">
      <alignment horizontal="left" vertical="center"/>
    </xf>
    <xf numFmtId="0" fontId="11" fillId="7" borderId="0" xfId="0" applyFont="1" applyFill="1" applyAlignment="1">
      <alignment horizontal="right" vertical="center" wrapText="1"/>
    </xf>
    <xf numFmtId="0" fontId="11" fillId="7" borderId="0" xfId="0" applyFont="1" applyFill="1" applyAlignment="1">
      <alignment horizontal="right" vertical="center"/>
    </xf>
    <xf numFmtId="9" fontId="11" fillId="7" borderId="0" xfId="3" applyFont="1" applyFill="1" applyAlignment="1">
      <alignment horizontal="right" vertical="center"/>
    </xf>
    <xf numFmtId="0" fontId="11" fillId="0" borderId="0" xfId="0" applyFont="1" applyAlignment="1">
      <alignment horizontal="right" vertical="center"/>
    </xf>
    <xf numFmtId="1" fontId="0" fillId="0" borderId="0" xfId="0" applyNumberFormat="1" applyAlignment="1">
      <alignment horizontal="center" vertical="center"/>
    </xf>
    <xf numFmtId="0" fontId="0" fillId="0" borderId="0" xfId="0" applyAlignment="1">
      <alignment horizontal="center" vertical="center"/>
    </xf>
    <xf numFmtId="1" fontId="0" fillId="0" borderId="3" xfId="0" applyNumberFormat="1" applyBorder="1" applyAlignment="1">
      <alignment horizontal="center" vertical="center"/>
    </xf>
    <xf numFmtId="0" fontId="0" fillId="0" borderId="3" xfId="0" applyBorder="1" applyAlignment="1">
      <alignment horizontal="center" vertical="center"/>
    </xf>
    <xf numFmtId="1" fontId="0" fillId="0" borderId="2" xfId="0" applyNumberFormat="1" applyBorder="1" applyAlignment="1">
      <alignment horizontal="center" vertical="center"/>
    </xf>
    <xf numFmtId="0" fontId="0" fillId="0" borderId="2" xfId="0" applyBorder="1" applyAlignment="1">
      <alignment horizontal="center" vertical="center"/>
    </xf>
    <xf numFmtId="0" fontId="0" fillId="2" borderId="0" xfId="0" applyFill="1"/>
    <xf numFmtId="0" fontId="0" fillId="2" borderId="3" xfId="0" applyFill="1" applyBorder="1"/>
    <xf numFmtId="0" fontId="0" fillId="2" borderId="2" xfId="0" applyFill="1" applyBorder="1"/>
    <xf numFmtId="0" fontId="0" fillId="2" borderId="0" xfId="0" applyFill="1" applyAlignment="1" applyProtection="1">
      <alignment vertical="center"/>
      <protection locked="0"/>
    </xf>
    <xf numFmtId="0" fontId="0" fillId="2" borderId="3" xfId="0" applyFill="1" applyBorder="1" applyAlignment="1" applyProtection="1">
      <alignment vertical="center"/>
      <protection locked="0"/>
    </xf>
    <xf numFmtId="0" fontId="0" fillId="2" borderId="2" xfId="0" applyFill="1" applyBorder="1" applyAlignment="1">
      <alignment horizontal="left" vertical="center"/>
    </xf>
    <xf numFmtId="0" fontId="0" fillId="2" borderId="3" xfId="0" applyFill="1" applyBorder="1" applyAlignment="1">
      <alignment horizontal="left" vertical="center"/>
    </xf>
    <xf numFmtId="0" fontId="5" fillId="0" borderId="3" xfId="0" applyFont="1" applyBorder="1" applyAlignment="1" applyProtection="1">
      <alignment vertical="center"/>
      <protection locked="0"/>
    </xf>
    <xf numFmtId="0" fontId="5" fillId="0" borderId="3" xfId="0" applyFont="1" applyBorder="1" applyAlignment="1" applyProtection="1">
      <alignment horizontal="center" vertical="center"/>
      <protection locked="0"/>
    </xf>
    <xf numFmtId="0" fontId="5" fillId="0" borderId="3" xfId="0" applyFont="1" applyBorder="1" applyAlignment="1" applyProtection="1">
      <alignment horizontal="left" vertical="center"/>
      <protection locked="0"/>
    </xf>
    <xf numFmtId="0" fontId="0" fillId="2" borderId="2" xfId="0" applyFill="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2" xfId="0" applyFont="1" applyBorder="1" applyAlignment="1" applyProtection="1">
      <alignment horizontal="center" vertical="center"/>
      <protection locked="0"/>
    </xf>
    <xf numFmtId="0" fontId="5" fillId="0" borderId="2" xfId="0" applyFont="1" applyBorder="1" applyAlignment="1" applyProtection="1">
      <alignment horizontal="left" vertical="center"/>
      <protection locked="0"/>
    </xf>
    <xf numFmtId="0" fontId="5" fillId="8" borderId="20" xfId="0" applyFont="1" applyFill="1" applyBorder="1" applyAlignment="1" applyProtection="1">
      <alignment horizontal="center" vertical="center"/>
      <protection locked="0"/>
    </xf>
    <xf numFmtId="0" fontId="5" fillId="8" borderId="12" xfId="0" applyFont="1" applyFill="1" applyBorder="1" applyAlignment="1" applyProtection="1">
      <alignment horizontal="center" vertical="center"/>
      <protection locked="0"/>
    </xf>
    <xf numFmtId="0" fontId="5" fillId="8" borderId="33" xfId="0" applyFont="1" applyFill="1" applyBorder="1" applyAlignment="1" applyProtection="1">
      <alignment horizontal="center" vertical="center"/>
      <protection locked="0"/>
    </xf>
    <xf numFmtId="0" fontId="5" fillId="8" borderId="10" xfId="0" applyFont="1" applyFill="1" applyBorder="1" applyAlignment="1" applyProtection="1">
      <alignment horizontal="center" vertical="center"/>
      <protection locked="0"/>
    </xf>
    <xf numFmtId="0" fontId="5" fillId="8" borderId="17" xfId="0" applyFont="1" applyFill="1" applyBorder="1" applyAlignment="1" applyProtection="1">
      <alignment horizontal="center" vertical="center"/>
      <protection locked="0"/>
    </xf>
    <xf numFmtId="0" fontId="0" fillId="0" borderId="0" xfId="0"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2" xfId="0" applyBorder="1" applyAlignment="1" applyProtection="1">
      <alignment horizontal="left" vertical="center"/>
      <protection locked="0"/>
    </xf>
    <xf numFmtId="2" fontId="0" fillId="8" borderId="18" xfId="0" applyNumberFormat="1" applyFill="1" applyBorder="1" applyAlignment="1" applyProtection="1">
      <alignment horizontal="right"/>
      <protection locked="0"/>
    </xf>
    <xf numFmtId="0" fontId="0" fillId="0" borderId="18" xfId="0" applyFill="1" applyBorder="1" applyAlignment="1" applyProtection="1">
      <alignment horizontal="right"/>
      <protection locked="0"/>
    </xf>
    <xf numFmtId="0" fontId="5" fillId="0" borderId="0" xfId="0" applyFont="1" applyAlignment="1">
      <alignment horizontal="center" vertical="center" wrapText="1"/>
    </xf>
    <xf numFmtId="0" fontId="7" fillId="6" borderId="0" xfId="0" applyFont="1" applyFill="1" applyAlignment="1">
      <alignment horizontal="center" vertical="top" wrapText="1"/>
    </xf>
    <xf numFmtId="0" fontId="12" fillId="6" borderId="0" xfId="0" applyFont="1" applyFill="1" applyAlignment="1">
      <alignment horizontal="left" vertical="center"/>
    </xf>
    <xf numFmtId="0" fontId="7" fillId="6" borderId="0" xfId="0" applyFont="1" applyFill="1" applyAlignment="1">
      <alignment horizontal="left" vertical="center" wrapText="1"/>
    </xf>
    <xf numFmtId="0" fontId="14" fillId="3" borderId="0" xfId="0" applyFont="1" applyFill="1" applyAlignment="1">
      <alignment horizontal="center" vertical="center" wrapText="1"/>
    </xf>
    <xf numFmtId="0" fontId="13" fillId="7" borderId="0" xfId="0" applyFont="1" applyFill="1" applyAlignment="1">
      <alignment vertical="center"/>
    </xf>
    <xf numFmtId="0" fontId="11" fillId="7" borderId="0" xfId="0" applyFont="1" applyFill="1" applyAlignment="1">
      <alignment vertical="center"/>
    </xf>
    <xf numFmtId="0" fontId="11" fillId="7" borderId="0" xfId="0" applyFont="1" applyFill="1" applyAlignment="1">
      <alignment horizontal="left" vertical="center"/>
    </xf>
    <xf numFmtId="0" fontId="11" fillId="7" borderId="0" xfId="0" applyFont="1" applyFill="1" applyAlignment="1">
      <alignment horizontal="right" vertical="center" wrapText="1"/>
    </xf>
    <xf numFmtId="0" fontId="11" fillId="7" borderId="0" xfId="0" applyFont="1" applyFill="1" applyAlignment="1">
      <alignment horizontal="right" vertical="center"/>
    </xf>
    <xf numFmtId="9" fontId="11" fillId="7" borderId="0" xfId="3" applyFont="1" applyFill="1" applyAlignment="1">
      <alignment horizontal="right" vertical="center"/>
    </xf>
    <xf numFmtId="0" fontId="11" fillId="0" borderId="0" xfId="0" applyFont="1" applyFill="1" applyAlignment="1" applyProtection="1">
      <alignment horizontal="right" vertical="center" wrapText="1"/>
      <protection locked="0"/>
    </xf>
    <xf numFmtId="0" fontId="11" fillId="7" borderId="0" xfId="0" applyFont="1" applyFill="1" applyAlignment="1" applyProtection="1">
      <alignment horizontal="right" vertical="center" wrapText="1"/>
      <protection locked="0"/>
    </xf>
    <xf numFmtId="0" fontId="13" fillId="7" borderId="0" xfId="0" applyFont="1" applyFill="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left" vertical="center" wrapText="1"/>
      <protection locked="0"/>
    </xf>
    <xf numFmtId="0" fontId="11" fillId="7" borderId="0" xfId="0" applyFont="1" applyFill="1" applyAlignment="1" applyProtection="1">
      <alignment horizontal="left" vertical="center" wrapText="1"/>
      <protection locked="0"/>
    </xf>
    <xf numFmtId="0" fontId="7" fillId="6" borderId="0" xfId="0" applyFont="1" applyFill="1" applyAlignment="1" applyProtection="1">
      <alignment horizontal="center" vertical="top" wrapText="1"/>
      <protection locked="0"/>
    </xf>
    <xf numFmtId="0" fontId="14" fillId="7" borderId="0" xfId="0" applyFont="1" applyFill="1" applyAlignment="1">
      <alignment horizontal="right" vertical="center" wrapText="1"/>
    </xf>
    <xf numFmtId="0" fontId="11" fillId="0" borderId="0" xfId="0" applyFont="1" applyAlignment="1">
      <alignment horizontal="right" vertical="center"/>
    </xf>
    <xf numFmtId="0" fontId="14" fillId="0" borderId="0" xfId="0" applyFont="1" applyAlignment="1">
      <alignment horizontal="right" vertical="center" wrapText="1"/>
    </xf>
    <xf numFmtId="0" fontId="11" fillId="0" borderId="0" xfId="0" applyFont="1" applyAlignment="1" applyProtection="1">
      <alignment horizontal="right" vertical="center" wrapText="1"/>
      <protection locked="0"/>
    </xf>
    <xf numFmtId="9" fontId="11" fillId="7" borderId="0" xfId="3" applyFont="1" applyFill="1" applyAlignment="1" applyProtection="1">
      <alignment horizontal="right" vertical="center" wrapText="1"/>
      <protection locked="0"/>
    </xf>
  </cellXfs>
  <cellStyles count="4">
    <cellStyle name="Lien hypertexte" xfId="1" builtinId="8"/>
    <cellStyle name="Lien hypertexte visité" xfId="2" builtinId="9" hidden="1"/>
    <cellStyle name="Normal" xfId="0" builtinId="0"/>
    <cellStyle name="Pourcentage" xfId="3" builtinId="5"/>
  </cellStyles>
  <dxfs count="17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99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453242</xdr:colOff>
      <xdr:row>7</xdr:row>
      <xdr:rowOff>58386</xdr:rowOff>
    </xdr:from>
    <xdr:to>
      <xdr:col>16</xdr:col>
      <xdr:colOff>709403</xdr:colOff>
      <xdr:row>35</xdr:row>
      <xdr:rowOff>170505</xdr:rowOff>
    </xdr:to>
    <xdr:grpSp>
      <xdr:nvGrpSpPr>
        <xdr:cNvPr id="3" name="Grouper 66">
          <a:extLst>
            <a:ext uri="{FF2B5EF4-FFF2-40B4-BE49-F238E27FC236}">
              <a16:creationId xmlns:a16="http://schemas.microsoft.com/office/drawing/2014/main" xmlns="" id="{00000000-0008-0000-0100-000003000000}"/>
            </a:ext>
          </a:extLst>
        </xdr:cNvPr>
        <xdr:cNvGrpSpPr>
          <a:grpSpLocks/>
        </xdr:cNvGrpSpPr>
      </xdr:nvGrpSpPr>
      <xdr:grpSpPr bwMode="auto">
        <a:xfrm>
          <a:off x="4644242" y="1560615"/>
          <a:ext cx="9008275" cy="5293719"/>
          <a:chOff x="21722" y="14805"/>
          <a:chExt cx="6836278" cy="7011482"/>
        </a:xfrm>
      </xdr:grpSpPr>
      <xdr:sp macro="" textlink="">
        <xdr:nvSpPr>
          <xdr:cNvPr id="4" name="Rectangle à coins arrondis 3">
            <a:extLst>
              <a:ext uri="{FF2B5EF4-FFF2-40B4-BE49-F238E27FC236}">
                <a16:creationId xmlns:a16="http://schemas.microsoft.com/office/drawing/2014/main" xmlns="" id="{00000000-0008-0000-0100-000004000000}"/>
              </a:ext>
            </a:extLst>
          </xdr:cNvPr>
          <xdr:cNvSpPr/>
        </xdr:nvSpPr>
        <xdr:spPr>
          <a:xfrm>
            <a:off x="1896993" y="452964"/>
            <a:ext cx="720280" cy="719682"/>
          </a:xfrm>
          <a:prstGeom prst="roundRect">
            <a:avLst/>
          </a:prstGeom>
          <a:effectLst/>
        </xdr:spPr>
        <xdr:style>
          <a:lnRef idx="1">
            <a:schemeClr val="accent1"/>
          </a:lnRef>
          <a:fillRef idx="3">
            <a:schemeClr val="accent1"/>
          </a:fillRef>
          <a:effectRef idx="2">
            <a:schemeClr val="accent1"/>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U1</a:t>
            </a:r>
          </a:p>
        </xdr:txBody>
      </xdr:sp>
      <xdr:sp macro="" textlink="">
        <xdr:nvSpPr>
          <xdr:cNvPr id="5" name="Rectangle à coins arrondis 4">
            <a:extLst>
              <a:ext uri="{FF2B5EF4-FFF2-40B4-BE49-F238E27FC236}">
                <a16:creationId xmlns:a16="http://schemas.microsoft.com/office/drawing/2014/main" xmlns="" id="{00000000-0008-0000-0100-000005000000}"/>
              </a:ext>
            </a:extLst>
          </xdr:cNvPr>
          <xdr:cNvSpPr/>
        </xdr:nvSpPr>
        <xdr:spPr>
          <a:xfrm>
            <a:off x="1896993" y="1424536"/>
            <a:ext cx="720280" cy="719682"/>
          </a:xfrm>
          <a:prstGeom prst="roundRect">
            <a:avLst/>
          </a:prstGeom>
          <a:effectLst/>
        </xdr:spPr>
        <xdr:style>
          <a:lnRef idx="1">
            <a:schemeClr val="accent1"/>
          </a:lnRef>
          <a:fillRef idx="3">
            <a:schemeClr val="accent1"/>
          </a:fillRef>
          <a:effectRef idx="2">
            <a:schemeClr val="accent1"/>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U2</a:t>
            </a:r>
          </a:p>
        </xdr:txBody>
      </xdr:sp>
      <xdr:sp macro="" textlink="">
        <xdr:nvSpPr>
          <xdr:cNvPr id="6" name="Rectangle à coins arrondis 5">
            <a:extLst>
              <a:ext uri="{FF2B5EF4-FFF2-40B4-BE49-F238E27FC236}">
                <a16:creationId xmlns:a16="http://schemas.microsoft.com/office/drawing/2014/main" xmlns="" id="{00000000-0008-0000-0100-000006000000}"/>
              </a:ext>
            </a:extLst>
          </xdr:cNvPr>
          <xdr:cNvSpPr/>
        </xdr:nvSpPr>
        <xdr:spPr>
          <a:xfrm>
            <a:off x="1896993" y="2396106"/>
            <a:ext cx="720280" cy="719682"/>
          </a:xfrm>
          <a:prstGeom prst="roundRect">
            <a:avLst/>
          </a:prstGeom>
          <a:effectLst/>
        </xdr:spPr>
        <xdr:style>
          <a:lnRef idx="1">
            <a:schemeClr val="accent1"/>
          </a:lnRef>
          <a:fillRef idx="3">
            <a:schemeClr val="accent1"/>
          </a:fillRef>
          <a:effectRef idx="2">
            <a:schemeClr val="accent1"/>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U3</a:t>
            </a:r>
          </a:p>
        </xdr:txBody>
      </xdr:sp>
      <xdr:sp macro="" textlink="">
        <xdr:nvSpPr>
          <xdr:cNvPr id="8" name="Rectangle à coins arrondis 7">
            <a:extLst>
              <a:ext uri="{FF2B5EF4-FFF2-40B4-BE49-F238E27FC236}">
                <a16:creationId xmlns:a16="http://schemas.microsoft.com/office/drawing/2014/main" xmlns="" id="{00000000-0008-0000-0100-000008000000}"/>
              </a:ext>
            </a:extLst>
          </xdr:cNvPr>
          <xdr:cNvSpPr/>
        </xdr:nvSpPr>
        <xdr:spPr>
          <a:xfrm>
            <a:off x="1896993" y="3389777"/>
            <a:ext cx="720280" cy="719682"/>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P1</a:t>
            </a:r>
          </a:p>
        </xdr:txBody>
      </xdr:sp>
      <xdr:sp macro="" textlink="">
        <xdr:nvSpPr>
          <xdr:cNvPr id="9" name="Rectangle à coins arrondis 8">
            <a:extLst>
              <a:ext uri="{FF2B5EF4-FFF2-40B4-BE49-F238E27FC236}">
                <a16:creationId xmlns:a16="http://schemas.microsoft.com/office/drawing/2014/main" xmlns="" id="{00000000-0008-0000-0100-000009000000}"/>
              </a:ext>
            </a:extLst>
          </xdr:cNvPr>
          <xdr:cNvSpPr/>
        </xdr:nvSpPr>
        <xdr:spPr>
          <a:xfrm>
            <a:off x="1896993" y="4361345"/>
            <a:ext cx="720280" cy="719682"/>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P2</a:t>
            </a:r>
          </a:p>
        </xdr:txBody>
      </xdr:sp>
      <xdr:sp macro="" textlink="">
        <xdr:nvSpPr>
          <xdr:cNvPr id="10" name="Rectangle à coins arrondis 9">
            <a:extLst>
              <a:ext uri="{FF2B5EF4-FFF2-40B4-BE49-F238E27FC236}">
                <a16:creationId xmlns:a16="http://schemas.microsoft.com/office/drawing/2014/main" xmlns="" id="{00000000-0008-0000-0100-00000A000000}"/>
              </a:ext>
            </a:extLst>
          </xdr:cNvPr>
          <xdr:cNvSpPr/>
        </xdr:nvSpPr>
        <xdr:spPr>
          <a:xfrm>
            <a:off x="1896993" y="5332920"/>
            <a:ext cx="720280" cy="719682"/>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D1</a:t>
            </a:r>
          </a:p>
        </xdr:txBody>
      </xdr:sp>
      <xdr:sp macro="" textlink="">
        <xdr:nvSpPr>
          <xdr:cNvPr id="11" name="Rectangle à coins arrondis 10">
            <a:extLst>
              <a:ext uri="{FF2B5EF4-FFF2-40B4-BE49-F238E27FC236}">
                <a16:creationId xmlns:a16="http://schemas.microsoft.com/office/drawing/2014/main" xmlns="" id="{00000000-0008-0000-0100-00000B000000}"/>
              </a:ext>
            </a:extLst>
          </xdr:cNvPr>
          <xdr:cNvSpPr/>
        </xdr:nvSpPr>
        <xdr:spPr>
          <a:xfrm>
            <a:off x="1896993" y="6306602"/>
            <a:ext cx="720280" cy="719682"/>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wrap="square" anchor="ctr"/>
          <a:lstStyle>
            <a:defPPr>
              <a:defRPr lang="fr-FR"/>
            </a:defPPr>
            <a:lvl1pPr algn="l" defTabSz="457200" rtl="0" fontAlgn="base">
              <a:spcBef>
                <a:spcPct val="0"/>
              </a:spcBef>
              <a:spcAft>
                <a:spcPct val="0"/>
              </a:spcAft>
              <a:defRPr kern="1200">
                <a:solidFill>
                  <a:schemeClr val="lt1"/>
                </a:solidFill>
                <a:latin typeface="+mn-lt"/>
                <a:ea typeface="+mn-ea"/>
                <a:cs typeface="+mn-cs"/>
              </a:defRPr>
            </a:lvl1pPr>
            <a:lvl2pPr marL="457200" algn="l" defTabSz="457200" rtl="0" fontAlgn="base">
              <a:spcBef>
                <a:spcPct val="0"/>
              </a:spcBef>
              <a:spcAft>
                <a:spcPct val="0"/>
              </a:spcAft>
              <a:defRPr kern="1200">
                <a:solidFill>
                  <a:schemeClr val="lt1"/>
                </a:solidFill>
                <a:latin typeface="+mn-lt"/>
                <a:ea typeface="+mn-ea"/>
                <a:cs typeface="+mn-cs"/>
              </a:defRPr>
            </a:lvl2pPr>
            <a:lvl3pPr marL="914400" algn="l" defTabSz="457200" rtl="0" fontAlgn="base">
              <a:spcBef>
                <a:spcPct val="0"/>
              </a:spcBef>
              <a:spcAft>
                <a:spcPct val="0"/>
              </a:spcAft>
              <a:defRPr kern="1200">
                <a:solidFill>
                  <a:schemeClr val="lt1"/>
                </a:solidFill>
                <a:latin typeface="+mn-lt"/>
                <a:ea typeface="+mn-ea"/>
                <a:cs typeface="+mn-cs"/>
              </a:defRPr>
            </a:lvl3pPr>
            <a:lvl4pPr marL="1371600" algn="l" defTabSz="457200" rtl="0" fontAlgn="base">
              <a:spcBef>
                <a:spcPct val="0"/>
              </a:spcBef>
              <a:spcAft>
                <a:spcPct val="0"/>
              </a:spcAft>
              <a:defRPr kern="1200">
                <a:solidFill>
                  <a:schemeClr val="lt1"/>
                </a:solidFill>
                <a:latin typeface="+mn-lt"/>
                <a:ea typeface="+mn-ea"/>
                <a:cs typeface="+mn-cs"/>
              </a:defRPr>
            </a:lvl4pPr>
            <a:lvl5pPr marL="1828800" algn="l" defTabSz="457200"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defRPr/>
            </a:pPr>
            <a:r>
              <a:rPr lang="fr-FR" sz="2400" b="1"/>
              <a:t>D2</a:t>
            </a:r>
          </a:p>
        </xdr:txBody>
      </xdr:sp>
      <xdr:cxnSp macro="">
        <xdr:nvCxnSpPr>
          <xdr:cNvPr id="12" name="Connecteur droit avec flèche 11">
            <a:extLst>
              <a:ext uri="{FF2B5EF4-FFF2-40B4-BE49-F238E27FC236}">
                <a16:creationId xmlns:a16="http://schemas.microsoft.com/office/drawing/2014/main" xmlns="" id="{00000000-0008-0000-0100-00000C000000}"/>
              </a:ext>
            </a:extLst>
          </xdr:cNvPr>
          <xdr:cNvCxnSpPr>
            <a:stCxn id="4" idx="2"/>
            <a:endCxn id="5" idx="0"/>
          </xdr:cNvCxnSpPr>
        </xdr:nvCxnSpPr>
        <xdr:spPr>
          <a:xfrm>
            <a:off x="2257133" y="1172646"/>
            <a:ext cx="0" cy="251890"/>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13" name="Connecteur droit avec flèche 12">
            <a:extLst>
              <a:ext uri="{FF2B5EF4-FFF2-40B4-BE49-F238E27FC236}">
                <a16:creationId xmlns:a16="http://schemas.microsoft.com/office/drawing/2014/main" xmlns="" id="{00000000-0008-0000-0100-00000D000000}"/>
              </a:ext>
            </a:extLst>
          </xdr:cNvPr>
          <xdr:cNvCxnSpPr>
            <a:stCxn id="5" idx="2"/>
            <a:endCxn id="6" idx="0"/>
          </xdr:cNvCxnSpPr>
        </xdr:nvCxnSpPr>
        <xdr:spPr>
          <a:xfrm>
            <a:off x="2257133" y="2144218"/>
            <a:ext cx="0" cy="251888"/>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15" name="Connecteur droit avec flèche 14">
            <a:extLst>
              <a:ext uri="{FF2B5EF4-FFF2-40B4-BE49-F238E27FC236}">
                <a16:creationId xmlns:a16="http://schemas.microsoft.com/office/drawing/2014/main" xmlns="" id="{00000000-0008-0000-0100-00000F000000}"/>
              </a:ext>
            </a:extLst>
          </xdr:cNvPr>
          <xdr:cNvCxnSpPr>
            <a:endCxn id="8" idx="0"/>
          </xdr:cNvCxnSpPr>
        </xdr:nvCxnSpPr>
        <xdr:spPr>
          <a:xfrm>
            <a:off x="2257133" y="3137888"/>
            <a:ext cx="0" cy="251890"/>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16" name="Connecteur droit avec flèche 15">
            <a:extLst>
              <a:ext uri="{FF2B5EF4-FFF2-40B4-BE49-F238E27FC236}">
                <a16:creationId xmlns:a16="http://schemas.microsoft.com/office/drawing/2014/main" xmlns="" id="{00000000-0008-0000-0100-000010000000}"/>
              </a:ext>
            </a:extLst>
          </xdr:cNvPr>
          <xdr:cNvCxnSpPr>
            <a:stCxn id="8" idx="2"/>
            <a:endCxn id="9" idx="0"/>
          </xdr:cNvCxnSpPr>
        </xdr:nvCxnSpPr>
        <xdr:spPr>
          <a:xfrm>
            <a:off x="2257133" y="4109456"/>
            <a:ext cx="0" cy="251888"/>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17" name="Connecteur droit avec flèche 16">
            <a:extLst>
              <a:ext uri="{FF2B5EF4-FFF2-40B4-BE49-F238E27FC236}">
                <a16:creationId xmlns:a16="http://schemas.microsoft.com/office/drawing/2014/main" xmlns="" id="{00000000-0008-0000-0100-000011000000}"/>
              </a:ext>
            </a:extLst>
          </xdr:cNvPr>
          <xdr:cNvCxnSpPr>
            <a:stCxn id="9" idx="2"/>
            <a:endCxn id="10" idx="0"/>
          </xdr:cNvCxnSpPr>
        </xdr:nvCxnSpPr>
        <xdr:spPr>
          <a:xfrm>
            <a:off x="2257133" y="5081027"/>
            <a:ext cx="0" cy="251890"/>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18" name="Connecteur droit avec flèche 17">
            <a:extLst>
              <a:ext uri="{FF2B5EF4-FFF2-40B4-BE49-F238E27FC236}">
                <a16:creationId xmlns:a16="http://schemas.microsoft.com/office/drawing/2014/main" xmlns="" id="{00000000-0008-0000-0100-000012000000}"/>
              </a:ext>
            </a:extLst>
          </xdr:cNvPr>
          <xdr:cNvCxnSpPr>
            <a:stCxn id="10" idx="2"/>
            <a:endCxn id="11" idx="0"/>
          </xdr:cNvCxnSpPr>
        </xdr:nvCxnSpPr>
        <xdr:spPr>
          <a:xfrm>
            <a:off x="2257133" y="6052602"/>
            <a:ext cx="0" cy="254006"/>
          </a:xfrm>
          <a:prstGeom prst="straightConnector1">
            <a:avLst/>
          </a:prstGeom>
          <a:ln>
            <a:tailEnd type="arrow"/>
          </a:ln>
          <a:effectLst/>
        </xdr:spPr>
        <xdr:style>
          <a:lnRef idx="2">
            <a:schemeClr val="accent1"/>
          </a:lnRef>
          <a:fillRef idx="0">
            <a:schemeClr val="accent1"/>
          </a:fillRef>
          <a:effectRef idx="1">
            <a:schemeClr val="accent1"/>
          </a:effectRef>
          <a:fontRef idx="minor">
            <a:schemeClr val="tx1"/>
          </a:fontRef>
        </xdr:style>
      </xdr:cxnSp>
      <xdr:sp macro="" textlink="">
        <xdr:nvSpPr>
          <xdr:cNvPr id="19" name="Accolade ouvrante 18">
            <a:extLst>
              <a:ext uri="{FF2B5EF4-FFF2-40B4-BE49-F238E27FC236}">
                <a16:creationId xmlns:a16="http://schemas.microsoft.com/office/drawing/2014/main" xmlns="" id="{00000000-0008-0000-0100-000013000000}"/>
              </a:ext>
            </a:extLst>
          </xdr:cNvPr>
          <xdr:cNvSpPr>
            <a:spLocks/>
          </xdr:cNvSpPr>
        </xdr:nvSpPr>
        <xdr:spPr bwMode="auto">
          <a:xfrm>
            <a:off x="1403134" y="452271"/>
            <a:ext cx="389467" cy="2664000"/>
          </a:xfrm>
          <a:prstGeom prst="leftBrace">
            <a:avLst>
              <a:gd name="adj1" fmla="val 8328"/>
              <a:gd name="adj2" fmla="val 50000"/>
            </a:avLst>
          </a:prstGeom>
          <a:noFill/>
          <a:ln w="25400">
            <a:solidFill>
              <a:schemeClr val="accent1"/>
            </a:solidFill>
            <a:round/>
            <a:headEnd/>
            <a:tailEnd/>
          </a:ln>
          <a:effectLst>
            <a:outerShdw blurRad="40000" dist="20000" dir="5400000" rotWithShape="0">
              <a:srgbClr val="808080">
                <a:alpha val="37999"/>
              </a:srgbClr>
            </a:outerShdw>
          </a:effectLst>
          <a:extLst>
            <a:ext uri="{909E8E84-426E-40dd-AFC4-6F175D3DCCD1}">
              <a14:hiddenFill xmlns:a14="http://schemas.microsoft.com/office/drawing/2010/main" xmlns="">
                <a:solidFill>
                  <a:srgbClr val="FFFFFF"/>
                </a:solidFill>
              </a14:hiddenFill>
            </a:ext>
          </a:extLst>
        </xdr:spPr>
        <xdr:txBody>
          <a:bodyPr wrap="square" anchor="ct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a:defRPr/>
            </a:pPr>
            <a:endParaRPr lang="fr-FR">
              <a:latin typeface="+mn-lt"/>
              <a:ea typeface="+mn-ea"/>
            </a:endParaRPr>
          </a:p>
        </xdr:txBody>
      </xdr:sp>
      <xdr:sp macro="" textlink="">
        <xdr:nvSpPr>
          <xdr:cNvPr id="21" name="Accolade ouvrante 20">
            <a:extLst>
              <a:ext uri="{FF2B5EF4-FFF2-40B4-BE49-F238E27FC236}">
                <a16:creationId xmlns:a16="http://schemas.microsoft.com/office/drawing/2014/main" xmlns="" id="{00000000-0008-0000-0100-000015000000}"/>
              </a:ext>
            </a:extLst>
          </xdr:cNvPr>
          <xdr:cNvSpPr>
            <a:spLocks/>
          </xdr:cNvSpPr>
        </xdr:nvSpPr>
        <xdr:spPr bwMode="auto">
          <a:xfrm>
            <a:off x="1403134" y="3389483"/>
            <a:ext cx="389467" cy="1692000"/>
          </a:xfrm>
          <a:prstGeom prst="leftBrace">
            <a:avLst>
              <a:gd name="adj1" fmla="val 8327"/>
              <a:gd name="adj2" fmla="val 50000"/>
            </a:avLst>
          </a:prstGeom>
          <a:noFill/>
          <a:ln w="25400">
            <a:solidFill>
              <a:schemeClr val="accent2"/>
            </a:solidFill>
            <a:round/>
            <a:headEnd/>
            <a:tailEnd/>
          </a:ln>
          <a:effectLst>
            <a:outerShdw blurRad="40000" dist="20000" dir="5400000" rotWithShape="0">
              <a:srgbClr val="808080">
                <a:alpha val="37999"/>
              </a:srgbClr>
            </a:outerShdw>
          </a:effectLst>
          <a:extLst>
            <a:ext uri="{909E8E84-426E-40dd-AFC4-6F175D3DCCD1}">
              <a14:hiddenFill xmlns:a14="http://schemas.microsoft.com/office/drawing/2010/main" xmlns="">
                <a:solidFill>
                  <a:srgbClr val="FFFFFF"/>
                </a:solidFill>
              </a14:hiddenFill>
            </a:ext>
          </a:extLst>
        </xdr:spPr>
        <xdr:txBody>
          <a:bodyPr wrap="square" anchor="ct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a:defRPr/>
            </a:pPr>
            <a:endParaRPr lang="fr-FR">
              <a:latin typeface="+mn-lt"/>
              <a:ea typeface="+mn-ea"/>
            </a:endParaRPr>
          </a:p>
        </xdr:txBody>
      </xdr:sp>
      <xdr:sp macro="" textlink="">
        <xdr:nvSpPr>
          <xdr:cNvPr id="22" name="Accolade ouvrante 21">
            <a:extLst>
              <a:ext uri="{FF2B5EF4-FFF2-40B4-BE49-F238E27FC236}">
                <a16:creationId xmlns:a16="http://schemas.microsoft.com/office/drawing/2014/main" xmlns="" id="{00000000-0008-0000-0100-000016000000}"/>
              </a:ext>
            </a:extLst>
          </xdr:cNvPr>
          <xdr:cNvSpPr>
            <a:spLocks/>
          </xdr:cNvSpPr>
        </xdr:nvSpPr>
        <xdr:spPr bwMode="auto">
          <a:xfrm>
            <a:off x="1403134" y="5333483"/>
            <a:ext cx="389467" cy="1692804"/>
          </a:xfrm>
          <a:prstGeom prst="leftBrace">
            <a:avLst>
              <a:gd name="adj1" fmla="val 8331"/>
              <a:gd name="adj2" fmla="val 50000"/>
            </a:avLst>
          </a:prstGeom>
          <a:noFill/>
          <a:ln w="25400">
            <a:solidFill>
              <a:srgbClr val="9BBB59"/>
            </a:solidFill>
            <a:round/>
            <a:headEnd/>
            <a:tailEnd/>
          </a:ln>
          <a:effectLst>
            <a:outerShdw blurRad="40000" dist="20000" dir="5400000" rotWithShape="0">
              <a:srgbClr val="808080">
                <a:alpha val="37999"/>
              </a:srgbClr>
            </a:outerShdw>
          </a:effectLst>
          <a:extLst>
            <a:ext uri="{909E8E84-426E-40dd-AFC4-6F175D3DCCD1}">
              <a14:hiddenFill xmlns:a14="http://schemas.microsoft.com/office/drawing/2010/main" xmlns="">
                <a:solidFill>
                  <a:srgbClr val="FFFFFF"/>
                </a:solidFill>
              </a14:hiddenFill>
            </a:ext>
          </a:extLst>
        </xdr:spPr>
        <xdr:txBody>
          <a:bodyPr wrap="square" anchor="ct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a:defRPr/>
            </a:pPr>
            <a:endParaRPr lang="fr-FR">
              <a:latin typeface="+mn-lt"/>
              <a:ea typeface="+mn-ea"/>
            </a:endParaRPr>
          </a:p>
        </xdr:txBody>
      </xdr:sp>
      <xdr:sp macro="" textlink="">
        <xdr:nvSpPr>
          <xdr:cNvPr id="23" name="ZoneTexte 51">
            <a:extLst>
              <a:ext uri="{FF2B5EF4-FFF2-40B4-BE49-F238E27FC236}">
                <a16:creationId xmlns:a16="http://schemas.microsoft.com/office/drawing/2014/main" xmlns="" id="{00000000-0008-0000-0100-000017000000}"/>
              </a:ext>
            </a:extLst>
          </xdr:cNvPr>
          <xdr:cNvSpPr txBox="1">
            <a:spLocks noChangeArrowheads="1"/>
          </xdr:cNvSpPr>
        </xdr:nvSpPr>
        <xdr:spPr bwMode="auto">
          <a:xfrm>
            <a:off x="167001" y="1424272"/>
            <a:ext cx="1236133" cy="8617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eaLnBrk="1" hangingPunct="1"/>
            <a:r>
              <a:rPr lang="fr-FR" altLang="fr-FR" sz="1800"/>
              <a:t>Upstream levels</a:t>
            </a:r>
          </a:p>
        </xdr:txBody>
      </xdr:sp>
      <xdr:sp macro="" textlink="">
        <xdr:nvSpPr>
          <xdr:cNvPr id="25" name="ZoneTexte 53">
            <a:extLst>
              <a:ext uri="{FF2B5EF4-FFF2-40B4-BE49-F238E27FC236}">
                <a16:creationId xmlns:a16="http://schemas.microsoft.com/office/drawing/2014/main" xmlns="" id="{00000000-0008-0000-0100-000019000000}"/>
              </a:ext>
            </a:extLst>
          </xdr:cNvPr>
          <xdr:cNvSpPr txBox="1">
            <a:spLocks noChangeArrowheads="1"/>
          </xdr:cNvSpPr>
        </xdr:nvSpPr>
        <xdr:spPr bwMode="auto">
          <a:xfrm>
            <a:off x="167001" y="3796393"/>
            <a:ext cx="1236133" cy="86879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eaLnBrk="1" hangingPunct="1"/>
            <a:r>
              <a:rPr lang="fr-FR" altLang="fr-FR" sz="1800"/>
              <a:t>Processing levels</a:t>
            </a:r>
          </a:p>
        </xdr:txBody>
      </xdr:sp>
      <xdr:sp macro="" textlink="">
        <xdr:nvSpPr>
          <xdr:cNvPr id="26" name="ZoneTexte 54">
            <a:extLst>
              <a:ext uri="{FF2B5EF4-FFF2-40B4-BE49-F238E27FC236}">
                <a16:creationId xmlns:a16="http://schemas.microsoft.com/office/drawing/2014/main" xmlns="" id="{00000000-0008-0000-0100-00001A000000}"/>
              </a:ext>
            </a:extLst>
          </xdr:cNvPr>
          <xdr:cNvSpPr txBox="1">
            <a:spLocks noChangeArrowheads="1"/>
          </xdr:cNvSpPr>
        </xdr:nvSpPr>
        <xdr:spPr bwMode="auto">
          <a:xfrm>
            <a:off x="23073" y="5857477"/>
            <a:ext cx="1380062" cy="8617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ctr" eaLnBrk="1" hangingPunct="1"/>
            <a:r>
              <a:rPr lang="fr-FR" altLang="fr-FR" sz="1800"/>
              <a:t>Downstream levels</a:t>
            </a:r>
          </a:p>
        </xdr:txBody>
      </xdr:sp>
      <xdr:sp macro="" textlink="">
        <xdr:nvSpPr>
          <xdr:cNvPr id="27" name="ZoneTexte 55">
            <a:extLst>
              <a:ext uri="{FF2B5EF4-FFF2-40B4-BE49-F238E27FC236}">
                <a16:creationId xmlns:a16="http://schemas.microsoft.com/office/drawing/2014/main" xmlns="" id="{00000000-0008-0000-0100-00001B000000}"/>
              </a:ext>
            </a:extLst>
          </xdr:cNvPr>
          <xdr:cNvSpPr txBox="1">
            <a:spLocks noChangeArrowheads="1"/>
          </xdr:cNvSpPr>
        </xdr:nvSpPr>
        <xdr:spPr bwMode="auto">
          <a:xfrm>
            <a:off x="21722" y="14805"/>
            <a:ext cx="6836278" cy="42373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algn="r" eaLnBrk="1" hangingPunct="1"/>
            <a:r>
              <a:rPr lang="fr-FR" altLang="fr-FR" sz="1400" b="1" i="1"/>
              <a:t>Example of a cheese production value chain - </a:t>
            </a:r>
            <a:r>
              <a:rPr lang="fr-FR" altLang="fr-FR" sz="1400" b="1" i="1">
                <a:solidFill>
                  <a:srgbClr val="92D050"/>
                </a:solidFill>
              </a:rPr>
              <a:t>TO</a:t>
            </a:r>
            <a:r>
              <a:rPr lang="fr-FR" altLang="fr-FR" sz="1400" b="1" i="1" baseline="0">
                <a:solidFill>
                  <a:srgbClr val="92D050"/>
                </a:solidFill>
              </a:rPr>
              <a:t> BE MODIFIED IN ORDER TO DESCRIBE YOUR CASE STUDY</a:t>
            </a:r>
            <a:endParaRPr lang="fr-FR" altLang="fr-FR" sz="1400" b="1" i="1">
              <a:solidFill>
                <a:srgbClr val="92D050"/>
              </a:solidFill>
            </a:endParaRPr>
          </a:p>
        </xdr:txBody>
      </xdr:sp>
      <xdr:sp macro="" textlink="">
        <xdr:nvSpPr>
          <xdr:cNvPr id="28" name="ZoneTexte 56">
            <a:extLst>
              <a:ext uri="{FF2B5EF4-FFF2-40B4-BE49-F238E27FC236}">
                <a16:creationId xmlns:a16="http://schemas.microsoft.com/office/drawing/2014/main" xmlns="" id="{00000000-0008-0000-0100-00001C000000}"/>
              </a:ext>
            </a:extLst>
          </xdr:cNvPr>
          <xdr:cNvSpPr txBox="1">
            <a:spLocks noChangeArrowheads="1"/>
          </xdr:cNvSpPr>
        </xdr:nvSpPr>
        <xdr:spPr bwMode="auto">
          <a:xfrm>
            <a:off x="2717800" y="474982"/>
            <a:ext cx="4140200" cy="69762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Producers of crop inputs</a:t>
            </a:r>
          </a:p>
          <a:p>
            <a:pPr eaLnBrk="1" hangingPunct="1"/>
            <a:r>
              <a:rPr lang="fr-FR" altLang="fr-FR" sz="1200" i="1"/>
              <a:t>XX% coming from two factories in Germany</a:t>
            </a:r>
            <a:r>
              <a:rPr lang="fr-FR" altLang="fr-FR" sz="1400"/>
              <a:t> </a:t>
            </a:r>
          </a:p>
        </xdr:txBody>
      </xdr:sp>
      <xdr:sp macro="" textlink="">
        <xdr:nvSpPr>
          <xdr:cNvPr id="29" name="ZoneTexte 57">
            <a:extLst>
              <a:ext uri="{FF2B5EF4-FFF2-40B4-BE49-F238E27FC236}">
                <a16:creationId xmlns:a16="http://schemas.microsoft.com/office/drawing/2014/main" xmlns="" id="{00000000-0008-0000-0100-00001D000000}"/>
              </a:ext>
            </a:extLst>
          </xdr:cNvPr>
          <xdr:cNvSpPr txBox="1">
            <a:spLocks noChangeArrowheads="1"/>
          </xdr:cNvSpPr>
        </xdr:nvSpPr>
        <xdr:spPr bwMode="auto">
          <a:xfrm>
            <a:off x="2717800" y="1424270"/>
            <a:ext cx="4140200" cy="67710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Animal feed production</a:t>
            </a:r>
          </a:p>
          <a:p>
            <a:pPr eaLnBrk="1" hangingPunct="1"/>
            <a:r>
              <a:rPr lang="fr-FR" altLang="fr-FR" sz="1200" i="1"/>
              <a:t>Mostly the same as milk producers, XX% of animal feed is imported from Brazil</a:t>
            </a:r>
            <a:endParaRPr lang="fr-FR" altLang="fr-FR" sz="1400"/>
          </a:p>
        </xdr:txBody>
      </xdr:sp>
      <xdr:sp macro="" textlink="">
        <xdr:nvSpPr>
          <xdr:cNvPr id="30" name="ZoneTexte 58">
            <a:extLst>
              <a:ext uri="{FF2B5EF4-FFF2-40B4-BE49-F238E27FC236}">
                <a16:creationId xmlns:a16="http://schemas.microsoft.com/office/drawing/2014/main" xmlns="" id="{00000000-0008-0000-0100-00001E000000}"/>
              </a:ext>
            </a:extLst>
          </xdr:cNvPr>
          <xdr:cNvSpPr txBox="1">
            <a:spLocks noChangeArrowheads="1"/>
          </xdr:cNvSpPr>
        </xdr:nvSpPr>
        <xdr:spPr bwMode="auto">
          <a:xfrm>
            <a:off x="2717800" y="2396270"/>
            <a:ext cx="4140200" cy="90281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Milk producers</a:t>
            </a:r>
          </a:p>
          <a:p>
            <a:pPr eaLnBrk="1" hangingPunct="1"/>
            <a:r>
              <a:rPr lang="fr-FR" altLang="fr-FR" sz="1200" i="1"/>
              <a:t>Mostly the same as feed producers, XX producers in total, producing YY hectoliters of milk per year</a:t>
            </a:r>
            <a:endParaRPr lang="fr-FR" altLang="fr-FR" sz="1400"/>
          </a:p>
        </xdr:txBody>
      </xdr:sp>
      <xdr:sp macro="" textlink="">
        <xdr:nvSpPr>
          <xdr:cNvPr id="32" name="ZoneTexte 61">
            <a:extLst>
              <a:ext uri="{FF2B5EF4-FFF2-40B4-BE49-F238E27FC236}">
                <a16:creationId xmlns:a16="http://schemas.microsoft.com/office/drawing/2014/main" xmlns="" id="{00000000-0008-0000-0100-000020000000}"/>
              </a:ext>
            </a:extLst>
          </xdr:cNvPr>
          <xdr:cNvSpPr txBox="1">
            <a:spLocks noChangeArrowheads="1"/>
          </xdr:cNvSpPr>
        </xdr:nvSpPr>
        <xdr:spPr bwMode="auto">
          <a:xfrm>
            <a:off x="2717800" y="3389483"/>
            <a:ext cx="4140200" cy="65659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Cheese manufacturers</a:t>
            </a:r>
          </a:p>
          <a:p>
            <a:pPr eaLnBrk="1" hangingPunct="1"/>
            <a:r>
              <a:rPr lang="fr-FR" altLang="fr-FR" sz="1200" i="1"/>
              <a:t>XX milk manufacturers, producing YY tons of cheese</a:t>
            </a:r>
            <a:endParaRPr lang="fr-FR" altLang="fr-FR" sz="1400"/>
          </a:p>
        </xdr:txBody>
      </xdr:sp>
      <xdr:sp macro="" textlink="">
        <xdr:nvSpPr>
          <xdr:cNvPr id="33" name="ZoneTexte 63">
            <a:extLst>
              <a:ext uri="{FF2B5EF4-FFF2-40B4-BE49-F238E27FC236}">
                <a16:creationId xmlns:a16="http://schemas.microsoft.com/office/drawing/2014/main" xmlns="" id="{00000000-0008-0000-0100-000021000000}"/>
              </a:ext>
            </a:extLst>
          </xdr:cNvPr>
          <xdr:cNvSpPr txBox="1">
            <a:spLocks noChangeArrowheads="1"/>
          </xdr:cNvSpPr>
        </xdr:nvSpPr>
        <xdr:spPr bwMode="auto">
          <a:xfrm>
            <a:off x="2717800" y="4361487"/>
            <a:ext cx="4140200" cy="65659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Cheese ripeners</a:t>
            </a:r>
          </a:p>
          <a:p>
            <a:pPr eaLnBrk="1" hangingPunct="1"/>
            <a:r>
              <a:rPr lang="fr-FR" altLang="fr-FR" sz="1200" i="1"/>
              <a:t>XX milk ripeners, ripening YY tons of cheese</a:t>
            </a:r>
            <a:endParaRPr lang="fr-FR" altLang="fr-FR" sz="1400"/>
          </a:p>
        </xdr:txBody>
      </xdr:sp>
      <xdr:sp macro="" textlink="">
        <xdr:nvSpPr>
          <xdr:cNvPr id="34" name="ZoneTexte 64">
            <a:extLst>
              <a:ext uri="{FF2B5EF4-FFF2-40B4-BE49-F238E27FC236}">
                <a16:creationId xmlns:a16="http://schemas.microsoft.com/office/drawing/2014/main" xmlns="" id="{00000000-0008-0000-0100-000022000000}"/>
              </a:ext>
            </a:extLst>
          </xdr:cNvPr>
          <xdr:cNvSpPr txBox="1">
            <a:spLocks noChangeArrowheads="1"/>
          </xdr:cNvSpPr>
        </xdr:nvSpPr>
        <xdr:spPr bwMode="auto">
          <a:xfrm>
            <a:off x="2717800" y="5333483"/>
            <a:ext cx="4140200" cy="656591"/>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Storage facility / wholesale distribution</a:t>
            </a:r>
          </a:p>
          <a:p>
            <a:pPr eaLnBrk="1" hangingPunct="1"/>
            <a:r>
              <a:rPr lang="fr-FR" altLang="fr-FR" sz="1200" i="1"/>
              <a:t>Not applicable</a:t>
            </a:r>
            <a:endParaRPr lang="fr-FR" altLang="fr-FR" sz="1400"/>
          </a:p>
        </xdr:txBody>
      </xdr:sp>
      <xdr:sp macro="" textlink="">
        <xdr:nvSpPr>
          <xdr:cNvPr id="35" name="ZoneTexte 65">
            <a:extLst>
              <a:ext uri="{FF2B5EF4-FFF2-40B4-BE49-F238E27FC236}">
                <a16:creationId xmlns:a16="http://schemas.microsoft.com/office/drawing/2014/main" xmlns="" id="{00000000-0008-0000-0100-000023000000}"/>
              </a:ext>
            </a:extLst>
          </xdr:cNvPr>
          <xdr:cNvSpPr txBox="1">
            <a:spLocks noChangeArrowheads="1"/>
          </xdr:cNvSpPr>
        </xdr:nvSpPr>
        <xdr:spPr bwMode="auto">
          <a:xfrm>
            <a:off x="2717800" y="6503808"/>
            <a:ext cx="4140200" cy="41037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square">
            <a:spAutoFit/>
          </a:bodyPr>
          <a:lstStyle>
            <a:defPPr>
              <a:defRPr lang="fr-FR"/>
            </a:defPPr>
            <a:lvl1pPr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1pPr>
            <a:lvl2pPr marL="4572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2pPr>
            <a:lvl3pPr marL="9144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3pPr>
            <a:lvl4pPr marL="13716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4pPr>
            <a:lvl5pPr marL="1828800" algn="l" defTabSz="457200" rtl="0" fontAlgn="base">
              <a:spcBef>
                <a:spcPct val="0"/>
              </a:spcBef>
              <a:spcAft>
                <a:spcPct val="0"/>
              </a:spcAft>
              <a:defRPr kern="1200">
                <a:solidFill>
                  <a:schemeClr val="tx1"/>
                </a:solidFill>
                <a:latin typeface="Calibri" panose="020F0502020204030204" pitchFamily="34" charset="0"/>
                <a:ea typeface="MS PGothic" panose="020B0600070205080204" pitchFamily="34" charset="-128"/>
                <a:cs typeface="+mn-cs"/>
              </a:defRPr>
            </a:lvl5pPr>
            <a:lvl6pPr marL="22860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6pPr>
            <a:lvl7pPr marL="27432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7pPr>
            <a:lvl8pPr marL="32004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8pPr>
            <a:lvl9pPr marL="3657600" algn="l" defTabSz="914400" rtl="0" eaLnBrk="1" latinLnBrk="0" hangingPunct="1">
              <a:defRPr kern="1200">
                <a:solidFill>
                  <a:schemeClr val="tx1"/>
                </a:solidFill>
                <a:latin typeface="Calibri" panose="020F0502020204030204" pitchFamily="34" charset="0"/>
                <a:ea typeface="MS PGothic" panose="020B0600070205080204" pitchFamily="34" charset="-128"/>
                <a:cs typeface="+mn-cs"/>
              </a:defRPr>
            </a:lvl9pPr>
          </a:lstStyle>
          <a:p>
            <a:pPr eaLnBrk="1" hangingPunct="1"/>
            <a:r>
              <a:rPr lang="fr-FR" altLang="fr-FR" sz="1400"/>
              <a:t>Retail stores</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7" tint="0.59999389629810485"/>
  </sheetPr>
  <dimension ref="A1:B16"/>
  <sheetViews>
    <sheetView tabSelected="1" workbookViewId="0">
      <selection activeCell="A18" sqref="A18"/>
    </sheetView>
  </sheetViews>
  <sheetFormatPr baseColWidth="10" defaultColWidth="10.6640625" defaultRowHeight="14.4" x14ac:dyDescent="0.3"/>
  <cols>
    <col min="1" max="1" width="33" customWidth="1"/>
    <col min="2" max="2" width="79.44140625" customWidth="1"/>
  </cols>
  <sheetData>
    <row r="1" spans="1:2" ht="21" x14ac:dyDescent="0.4">
      <c r="A1" s="3" t="s">
        <v>0</v>
      </c>
    </row>
    <row r="2" spans="1:2" x14ac:dyDescent="0.3">
      <c r="A2" s="4" t="s">
        <v>1</v>
      </c>
      <c r="B2" t="s">
        <v>2</v>
      </c>
    </row>
    <row r="3" spans="1:2" x14ac:dyDescent="0.3">
      <c r="A3" s="4" t="s">
        <v>3</v>
      </c>
      <c r="B3" t="s">
        <v>4</v>
      </c>
    </row>
    <row r="4" spans="1:2" x14ac:dyDescent="0.3">
      <c r="A4" s="4" t="s">
        <v>5</v>
      </c>
      <c r="B4" t="s">
        <v>6</v>
      </c>
    </row>
    <row r="6" spans="1:2" ht="21" x14ac:dyDescent="0.4">
      <c r="A6" s="3" t="s">
        <v>7</v>
      </c>
    </row>
    <row r="7" spans="1:2" x14ac:dyDescent="0.3">
      <c r="A7" t="s">
        <v>8</v>
      </c>
    </row>
    <row r="9" spans="1:2" ht="21" x14ac:dyDescent="0.4">
      <c r="A9" s="3" t="s">
        <v>9</v>
      </c>
    </row>
    <row r="10" spans="1:2" x14ac:dyDescent="0.3">
      <c r="A10" t="s">
        <v>10</v>
      </c>
    </row>
    <row r="12" spans="1:2" ht="21" x14ac:dyDescent="0.4">
      <c r="A12" s="3" t="s">
        <v>11</v>
      </c>
    </row>
    <row r="13" spans="1:2" x14ac:dyDescent="0.3">
      <c r="A13" t="s">
        <v>12</v>
      </c>
    </row>
    <row r="14" spans="1:2" x14ac:dyDescent="0.3">
      <c r="A14" t="s">
        <v>13</v>
      </c>
    </row>
    <row r="16" spans="1:2" x14ac:dyDescent="0.3">
      <c r="A16" t="s">
        <v>14</v>
      </c>
    </row>
  </sheetData>
  <sheetProtection insertRows="0" deleteRows="0" autoFilter="0"/>
  <hyperlinks>
    <hyperlink ref="A2" location="'ReadMe!'!A1" display="ReadMe!"/>
    <hyperlink ref="A3" location="supply_chain_description!A1" display="supply_chain_description"/>
    <hyperlink ref="A4" location="'EC1'!A1" display="Ec 1 -&gt; So 5"/>
  </hyperlinks>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5"/>
  </sheetPr>
  <dimension ref="A1:AN110"/>
  <sheetViews>
    <sheetView zoomScale="80" zoomScaleNormal="80" zoomScalePageLayoutView="80" workbookViewId="0">
      <pane xSplit="5" ySplit="15" topLeftCell="F16" activePane="bottomRight" state="frozen"/>
      <selection pane="topRight" activeCell="F1" sqref="F1"/>
      <selection pane="bottomLeft" activeCell="A10" sqref="A10"/>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bestFit="1" customWidth="1"/>
    <col min="13" max="13" width="19.6640625" style="36" customWidth="1"/>
    <col min="14" max="14" width="19.6640625" style="3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520</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28.5" customHeight="1" x14ac:dyDescent="0.3">
      <c r="A4" s="232" t="s">
        <v>521</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row>
    <row r="5" spans="1:40" s="14" customFormat="1" ht="15.6" x14ac:dyDescent="0.3">
      <c r="A5" s="232"/>
      <c r="B5" s="232"/>
      <c r="C5" s="232"/>
      <c r="D5" s="232"/>
      <c r="E5" s="232"/>
      <c r="F5" s="232"/>
      <c r="G5" s="232"/>
      <c r="H5" s="232"/>
      <c r="J5" s="235" t="s">
        <v>138</v>
      </c>
      <c r="K5" s="235"/>
      <c r="L5" s="235"/>
      <c r="M5" s="235"/>
      <c r="N5" s="235" t="s">
        <v>522</v>
      </c>
      <c r="O5" s="235"/>
      <c r="P5" s="235"/>
      <c r="Q5" s="193" t="s">
        <v>140</v>
      </c>
      <c r="R5" s="130"/>
      <c r="S5" s="244"/>
      <c r="T5" s="244"/>
      <c r="U5" s="244"/>
      <c r="V5" s="244"/>
      <c r="W5" s="244"/>
      <c r="X5" s="244"/>
      <c r="Y5" s="244"/>
      <c r="Z5" s="244"/>
      <c r="AA5" s="244"/>
      <c r="AB5" s="244"/>
      <c r="AF5" s="13"/>
      <c r="AJ5" s="13"/>
      <c r="AN5" s="13"/>
    </row>
    <row r="6" spans="1:40" s="14" customFormat="1" ht="15" x14ac:dyDescent="0.3">
      <c r="A6" s="232"/>
      <c r="B6" s="232"/>
      <c r="C6" s="232"/>
      <c r="D6" s="232"/>
      <c r="E6" s="232"/>
      <c r="F6" s="232"/>
      <c r="G6" s="232"/>
      <c r="H6" s="232"/>
      <c r="J6" s="235" t="s">
        <v>523</v>
      </c>
      <c r="K6" s="235"/>
      <c r="L6" s="235"/>
      <c r="M6" s="235"/>
      <c r="N6" s="235" t="s">
        <v>524</v>
      </c>
      <c r="O6" s="235"/>
      <c r="P6" s="235"/>
      <c r="Q6" s="193" t="s">
        <v>484</v>
      </c>
      <c r="R6" s="130"/>
      <c r="S6" s="244"/>
      <c r="T6" s="244"/>
      <c r="U6" s="244"/>
      <c r="V6" s="244"/>
      <c r="W6" s="244"/>
      <c r="X6" s="244"/>
      <c r="Y6" s="244"/>
      <c r="Z6" s="244"/>
      <c r="AA6" s="244"/>
      <c r="AB6" s="244"/>
    </row>
    <row r="7" spans="1:40" s="12" customFormat="1" ht="6.6" customHeight="1" x14ac:dyDescent="0.3">
      <c r="A7" s="14"/>
      <c r="B7" s="14"/>
      <c r="D7" s="14"/>
      <c r="E7" s="124"/>
      <c r="F7" s="124"/>
      <c r="G7" s="15"/>
      <c r="H7" s="15"/>
      <c r="P7" s="15"/>
      <c r="Q7" s="15"/>
      <c r="R7" s="14"/>
      <c r="S7" s="14"/>
    </row>
    <row r="8" spans="1:40" s="12" customFormat="1" ht="6.6" customHeight="1" x14ac:dyDescent="0.3">
      <c r="A8" s="14"/>
      <c r="B8" s="14"/>
      <c r="D8" s="14"/>
      <c r="E8" s="124"/>
      <c r="F8" s="124"/>
      <c r="G8" s="15"/>
      <c r="H8" s="15"/>
      <c r="P8" s="15"/>
      <c r="Q8" s="15"/>
      <c r="R8" s="14"/>
      <c r="S8" s="14"/>
    </row>
    <row r="9" spans="1:40" s="12" customFormat="1" ht="6.6" customHeight="1" x14ac:dyDescent="0.3">
      <c r="A9" s="14"/>
      <c r="B9" s="14"/>
      <c r="D9" s="14"/>
      <c r="E9" s="124"/>
      <c r="F9" s="124"/>
      <c r="G9" s="15"/>
      <c r="H9" s="15"/>
      <c r="P9" s="15"/>
      <c r="Q9" s="15"/>
      <c r="R9" s="14"/>
      <c r="S9" s="14"/>
    </row>
    <row r="10" spans="1:40" s="12" customFormat="1" ht="6.6" customHeight="1" x14ac:dyDescent="0.3">
      <c r="A10" s="14"/>
      <c r="B10" s="14"/>
      <c r="D10" s="14"/>
      <c r="E10" s="124"/>
      <c r="F10" s="124"/>
      <c r="G10" s="15"/>
      <c r="H10" s="15"/>
      <c r="P10" s="15"/>
      <c r="Q10" s="15"/>
      <c r="R10" s="14"/>
      <c r="S10" s="14"/>
    </row>
    <row r="11" spans="1:40" s="12" customFormat="1" ht="6.6" customHeight="1" x14ac:dyDescent="0.3">
      <c r="A11" s="14"/>
      <c r="B11" s="14"/>
      <c r="D11" s="14"/>
      <c r="E11" s="124"/>
      <c r="F11" s="124"/>
      <c r="G11" s="15"/>
      <c r="H11" s="15"/>
      <c r="P11" s="15"/>
      <c r="Q11" s="15"/>
      <c r="R11" s="14"/>
      <c r="S11" s="14"/>
    </row>
    <row r="12" spans="1:40" s="12" customFormat="1" ht="6.6" customHeight="1" x14ac:dyDescent="0.3">
      <c r="A12" s="14"/>
      <c r="B12" s="14"/>
      <c r="D12" s="14"/>
      <c r="E12" s="124"/>
      <c r="F12" s="124"/>
      <c r="G12" s="15"/>
      <c r="H12" s="15"/>
      <c r="P12" s="15"/>
      <c r="Q12" s="15"/>
      <c r="R12" s="14"/>
      <c r="S12" s="14"/>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82</v>
      </c>
      <c r="P14" s="27"/>
      <c r="Q14" s="27"/>
      <c r="R14" s="23"/>
      <c r="S14" s="23"/>
    </row>
    <row r="15" spans="1:40" s="44" customFormat="1" ht="32.1"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0" s="41" customFormat="1" ht="14.4" x14ac:dyDescent="0.3">
      <c r="A16" s="139" t="s">
        <v>525</v>
      </c>
      <c r="B16" s="140">
        <f t="shared" ref="B16:B39" si="0">HLOOKUP($J$14,$Y$15:$AD$1048576,ROW(B16)-ROW(AE$15)+1,FALSE)</f>
        <v>1</v>
      </c>
      <c r="C16" s="140">
        <v>1</v>
      </c>
      <c r="D16" s="41" t="s">
        <v>22</v>
      </c>
      <c r="E16" s="141" t="s">
        <v>49</v>
      </c>
      <c r="F16" s="141"/>
      <c r="G16" s="187"/>
      <c r="H16" s="51"/>
      <c r="I16" s="51"/>
      <c r="J16" s="67"/>
      <c r="K16" s="188"/>
      <c r="L16" s="51"/>
      <c r="M16" s="142" t="s">
        <v>84</v>
      </c>
      <c r="N16" s="67"/>
      <c r="O16" s="143"/>
      <c r="P16" s="144"/>
      <c r="Q16" s="144"/>
      <c r="R16" s="143" t="s">
        <v>526</v>
      </c>
      <c r="S16" s="93" t="s">
        <v>86</v>
      </c>
      <c r="Y16" s="140">
        <v>1</v>
      </c>
      <c r="Z16" s="140">
        <v>1</v>
      </c>
      <c r="AA16" s="140">
        <v>1</v>
      </c>
      <c r="AB16" s="140">
        <v>1</v>
      </c>
      <c r="AC16" s="140">
        <v>1</v>
      </c>
      <c r="AD16" s="140">
        <v>1</v>
      </c>
    </row>
    <row r="17" spans="1:30" ht="14.4" x14ac:dyDescent="0.3">
      <c r="A17" s="145" t="s">
        <v>527</v>
      </c>
      <c r="B17" s="125">
        <f t="shared" si="0"/>
        <v>1</v>
      </c>
      <c r="C17" s="125">
        <v>1</v>
      </c>
      <c r="D17" s="7" t="s">
        <v>22</v>
      </c>
      <c r="E17" s="16" t="s">
        <v>49</v>
      </c>
      <c r="G17" s="183"/>
      <c r="H17" s="132"/>
      <c r="I17" s="132"/>
      <c r="J17" s="157"/>
      <c r="K17" s="189"/>
      <c r="L17" s="132"/>
      <c r="M17" s="131" t="s">
        <v>84</v>
      </c>
      <c r="N17" s="157"/>
      <c r="O17"/>
      <c r="R17" t="s">
        <v>528</v>
      </c>
      <c r="S17" s="11" t="s">
        <v>86</v>
      </c>
      <c r="Y17" s="125">
        <v>1</v>
      </c>
      <c r="Z17" s="125">
        <v>1</v>
      </c>
      <c r="AA17" s="125">
        <v>1</v>
      </c>
      <c r="AB17" s="125">
        <v>1</v>
      </c>
      <c r="AC17" s="125">
        <v>1</v>
      </c>
      <c r="AD17" s="125">
        <v>1</v>
      </c>
    </row>
    <row r="18" spans="1:30" ht="14.4" x14ac:dyDescent="0.3">
      <c r="A18" s="145" t="s">
        <v>529</v>
      </c>
      <c r="B18" s="125">
        <f t="shared" si="0"/>
        <v>1</v>
      </c>
      <c r="C18" s="125">
        <v>1</v>
      </c>
      <c r="D18" s="7" t="s">
        <v>22</v>
      </c>
      <c r="E18" s="16" t="s">
        <v>49</v>
      </c>
      <c r="G18" s="183"/>
      <c r="H18" s="132"/>
      <c r="I18" s="132"/>
      <c r="J18" s="157"/>
      <c r="K18" s="189"/>
      <c r="L18" s="132"/>
      <c r="M18" s="131" t="s">
        <v>84</v>
      </c>
      <c r="N18" s="157"/>
      <c r="O18"/>
      <c r="R18" t="s">
        <v>530</v>
      </c>
      <c r="S18" s="11" t="s">
        <v>86</v>
      </c>
      <c r="Y18" s="125">
        <v>1</v>
      </c>
      <c r="Z18" s="125">
        <v>1</v>
      </c>
      <c r="AA18" s="125">
        <v>1</v>
      </c>
      <c r="AB18" s="125">
        <v>1</v>
      </c>
      <c r="AC18" s="125">
        <v>1</v>
      </c>
      <c r="AD18" s="125">
        <v>1</v>
      </c>
    </row>
    <row r="19" spans="1:30" ht="14.4" x14ac:dyDescent="0.3">
      <c r="A19" s="145" t="s">
        <v>531</v>
      </c>
      <c r="B19" s="125">
        <f t="shared" si="0"/>
        <v>1</v>
      </c>
      <c r="C19" s="125">
        <v>1</v>
      </c>
      <c r="D19" s="7" t="s">
        <v>22</v>
      </c>
      <c r="E19" s="16" t="s">
        <v>49</v>
      </c>
      <c r="G19" s="183"/>
      <c r="H19" s="132"/>
      <c r="I19" s="132"/>
      <c r="J19" s="157"/>
      <c r="K19" s="189"/>
      <c r="L19" s="132"/>
      <c r="M19" s="131" t="s">
        <v>84</v>
      </c>
      <c r="N19" s="157"/>
      <c r="O19"/>
      <c r="R19" t="s">
        <v>532</v>
      </c>
      <c r="S19" s="11" t="s">
        <v>86</v>
      </c>
      <c r="Y19" s="125">
        <v>1</v>
      </c>
      <c r="Z19" s="125">
        <v>1</v>
      </c>
      <c r="AA19" s="125">
        <v>1</v>
      </c>
      <c r="AB19" s="125">
        <v>1</v>
      </c>
      <c r="AC19" s="125">
        <v>1</v>
      </c>
      <c r="AD19" s="125">
        <v>1</v>
      </c>
    </row>
    <row r="20" spans="1:30" ht="14.4" x14ac:dyDescent="0.3">
      <c r="A20" s="145" t="s">
        <v>533</v>
      </c>
      <c r="B20" s="125">
        <f t="shared" si="0"/>
        <v>1</v>
      </c>
      <c r="C20" s="125">
        <v>1</v>
      </c>
      <c r="D20" s="7" t="s">
        <v>22</v>
      </c>
      <c r="E20" s="16" t="s">
        <v>49</v>
      </c>
      <c r="G20" s="183"/>
      <c r="H20" s="132"/>
      <c r="I20" s="132"/>
      <c r="J20" s="157"/>
      <c r="K20" s="189"/>
      <c r="L20" s="132"/>
      <c r="M20" s="131" t="s">
        <v>84</v>
      </c>
      <c r="N20" s="157"/>
      <c r="O20"/>
      <c r="R20" t="s">
        <v>534</v>
      </c>
      <c r="S20" s="11" t="s">
        <v>86</v>
      </c>
      <c r="Y20" s="125">
        <v>1</v>
      </c>
      <c r="Z20" s="125">
        <v>1</v>
      </c>
      <c r="AA20" s="125">
        <v>1</v>
      </c>
      <c r="AB20" s="125">
        <v>1</v>
      </c>
      <c r="AC20" s="125">
        <v>1</v>
      </c>
      <c r="AD20" s="125">
        <v>1</v>
      </c>
    </row>
    <row r="21" spans="1:30" ht="14.4" x14ac:dyDescent="0.3">
      <c r="A21" s="145" t="s">
        <v>485</v>
      </c>
      <c r="B21" s="125">
        <f t="shared" si="0"/>
        <v>1</v>
      </c>
      <c r="C21" s="125">
        <v>1</v>
      </c>
      <c r="D21" s="7" t="s">
        <v>22</v>
      </c>
      <c r="E21" s="16" t="s">
        <v>486</v>
      </c>
      <c r="G21" s="160"/>
      <c r="H21" s="132"/>
      <c r="I21" s="132"/>
      <c r="J21" s="157"/>
      <c r="K21" s="166"/>
      <c r="L21" s="132"/>
      <c r="M21" s="131" t="s">
        <v>84</v>
      </c>
      <c r="N21" s="157"/>
      <c r="O21"/>
      <c r="P21" s="2" t="s">
        <v>90</v>
      </c>
      <c r="R21" t="s">
        <v>487</v>
      </c>
      <c r="S21" s="11" t="s">
        <v>310</v>
      </c>
      <c r="Y21" s="125">
        <v>1</v>
      </c>
      <c r="Z21" s="125">
        <v>1</v>
      </c>
      <c r="AA21" s="125">
        <v>1</v>
      </c>
      <c r="AB21" s="125">
        <v>1</v>
      </c>
      <c r="AC21" s="125">
        <v>1</v>
      </c>
      <c r="AD21" s="125">
        <v>1</v>
      </c>
    </row>
    <row r="22" spans="1:30" ht="14.4" x14ac:dyDescent="0.3">
      <c r="A22" s="145" t="s">
        <v>87</v>
      </c>
      <c r="B22" s="125">
        <f t="shared" si="0"/>
        <v>1</v>
      </c>
      <c r="C22" s="125">
        <v>1</v>
      </c>
      <c r="D22" s="7" t="s">
        <v>22</v>
      </c>
      <c r="E22" s="16" t="s">
        <v>88</v>
      </c>
      <c r="G22" s="160"/>
      <c r="H22" s="132"/>
      <c r="I22" s="132"/>
      <c r="J22" s="157"/>
      <c r="K22" s="166"/>
      <c r="L22" s="132"/>
      <c r="M22" s="131" t="s">
        <v>84</v>
      </c>
      <c r="N22" s="157"/>
      <c r="O22"/>
      <c r="P22" s="2" t="s">
        <v>142</v>
      </c>
      <c r="Q22" s="2" t="s">
        <v>90</v>
      </c>
      <c r="R22" t="s">
        <v>91</v>
      </c>
      <c r="S22" s="11" t="s">
        <v>86</v>
      </c>
      <c r="Y22" s="125">
        <v>1</v>
      </c>
      <c r="Z22" s="125">
        <v>1</v>
      </c>
      <c r="AA22" s="125">
        <v>1</v>
      </c>
      <c r="AB22" s="125">
        <v>1</v>
      </c>
      <c r="AC22" s="125">
        <v>1</v>
      </c>
      <c r="AD22" s="125">
        <v>1</v>
      </c>
    </row>
    <row r="23" spans="1:30" s="38" customFormat="1" ht="14.4" x14ac:dyDescent="0.3">
      <c r="A23" s="146" t="s">
        <v>99</v>
      </c>
      <c r="B23" s="133">
        <f t="shared" si="0"/>
        <v>1</v>
      </c>
      <c r="C23" s="133">
        <v>1</v>
      </c>
      <c r="D23" s="38" t="s">
        <v>22</v>
      </c>
      <c r="E23" s="134" t="s">
        <v>46</v>
      </c>
      <c r="F23" s="134"/>
      <c r="G23" s="169"/>
      <c r="H23" s="135"/>
      <c r="I23" s="135"/>
      <c r="J23" s="159"/>
      <c r="K23" s="167"/>
      <c r="L23" s="135"/>
      <c r="M23" s="153" t="s">
        <v>84</v>
      </c>
      <c r="N23" s="159"/>
      <c r="O23" s="152"/>
      <c r="P23" s="136" t="s">
        <v>142</v>
      </c>
      <c r="Q23" s="136" t="s">
        <v>90</v>
      </c>
      <c r="R23" s="152" t="s">
        <v>100</v>
      </c>
      <c r="S23" s="99"/>
      <c r="Y23" s="133">
        <v>1</v>
      </c>
      <c r="Z23" s="133">
        <v>1</v>
      </c>
      <c r="AA23" s="133">
        <v>1</v>
      </c>
      <c r="AB23" s="133">
        <v>1</v>
      </c>
      <c r="AC23" s="133">
        <v>1</v>
      </c>
      <c r="AD23" s="133">
        <v>1</v>
      </c>
    </row>
    <row r="24" spans="1:30" s="41" customFormat="1" ht="14.4" x14ac:dyDescent="0.3">
      <c r="A24" s="147" t="s">
        <v>525</v>
      </c>
      <c r="B24" s="140">
        <f t="shared" si="0"/>
        <v>1</v>
      </c>
      <c r="C24" s="140">
        <v>1</v>
      </c>
      <c r="D24" s="41" t="s">
        <v>25</v>
      </c>
      <c r="E24" s="141" t="s">
        <v>49</v>
      </c>
      <c r="F24" s="141"/>
      <c r="G24" s="187"/>
      <c r="H24" s="51"/>
      <c r="I24" s="51"/>
      <c r="J24" s="67"/>
      <c r="K24" s="188"/>
      <c r="L24" s="51"/>
      <c r="M24" s="142" t="s">
        <v>84</v>
      </c>
      <c r="N24" s="67"/>
      <c r="O24" s="143"/>
      <c r="P24" s="144"/>
      <c r="Q24" s="144"/>
      <c r="R24" s="143" t="s">
        <v>535</v>
      </c>
      <c r="S24" s="93" t="s">
        <v>86</v>
      </c>
      <c r="Y24" s="140">
        <v>1</v>
      </c>
      <c r="Z24" s="140">
        <v>1</v>
      </c>
      <c r="AA24" s="140">
        <v>1</v>
      </c>
      <c r="AB24" s="140">
        <v>1</v>
      </c>
      <c r="AC24" s="140">
        <v>1</v>
      </c>
      <c r="AD24" s="140">
        <v>1</v>
      </c>
    </row>
    <row r="25" spans="1:30" ht="14.4" x14ac:dyDescent="0.3">
      <c r="A25" s="148" t="s">
        <v>527</v>
      </c>
      <c r="B25" s="125">
        <f t="shared" si="0"/>
        <v>1</v>
      </c>
      <c r="C25" s="125">
        <v>1</v>
      </c>
      <c r="D25" s="7" t="s">
        <v>25</v>
      </c>
      <c r="E25" s="16" t="s">
        <v>49</v>
      </c>
      <c r="G25" s="183"/>
      <c r="H25" s="132"/>
      <c r="I25" s="132"/>
      <c r="J25" s="157"/>
      <c r="K25" s="189"/>
      <c r="L25" s="132"/>
      <c r="M25" s="131" t="s">
        <v>84</v>
      </c>
      <c r="N25" s="157"/>
      <c r="O25"/>
      <c r="R25" t="s">
        <v>528</v>
      </c>
      <c r="S25" s="11" t="s">
        <v>86</v>
      </c>
      <c r="Y25" s="125">
        <v>1</v>
      </c>
      <c r="Z25" s="125">
        <v>1</v>
      </c>
      <c r="AA25" s="125">
        <v>1</v>
      </c>
      <c r="AB25" s="125">
        <v>1</v>
      </c>
      <c r="AC25" s="125">
        <v>1</v>
      </c>
      <c r="AD25" s="125">
        <v>1</v>
      </c>
    </row>
    <row r="26" spans="1:30" ht="14.4" x14ac:dyDescent="0.3">
      <c r="A26" s="148" t="s">
        <v>529</v>
      </c>
      <c r="B26" s="125">
        <f t="shared" si="0"/>
        <v>1</v>
      </c>
      <c r="C26" s="125">
        <v>1</v>
      </c>
      <c r="D26" s="7" t="s">
        <v>25</v>
      </c>
      <c r="E26" s="16" t="s">
        <v>49</v>
      </c>
      <c r="G26" s="183"/>
      <c r="H26" s="132"/>
      <c r="I26" s="132"/>
      <c r="J26" s="157"/>
      <c r="K26" s="189"/>
      <c r="L26" s="132"/>
      <c r="M26" s="131" t="s">
        <v>84</v>
      </c>
      <c r="N26" s="157"/>
      <c r="O26"/>
      <c r="R26" t="s">
        <v>530</v>
      </c>
      <c r="S26" s="11" t="s">
        <v>86</v>
      </c>
      <c r="Y26" s="125">
        <v>1</v>
      </c>
      <c r="Z26" s="125">
        <v>1</v>
      </c>
      <c r="AA26" s="125">
        <v>1</v>
      </c>
      <c r="AB26" s="125">
        <v>1</v>
      </c>
      <c r="AC26" s="125">
        <v>1</v>
      </c>
      <c r="AD26" s="125">
        <v>1</v>
      </c>
    </row>
    <row r="27" spans="1:30" ht="14.4" x14ac:dyDescent="0.3">
      <c r="A27" s="148" t="s">
        <v>531</v>
      </c>
      <c r="B27" s="125">
        <f t="shared" si="0"/>
        <v>1</v>
      </c>
      <c r="C27" s="125">
        <v>1</v>
      </c>
      <c r="D27" s="7" t="s">
        <v>25</v>
      </c>
      <c r="E27" s="16" t="s">
        <v>49</v>
      </c>
      <c r="G27" s="183"/>
      <c r="H27" s="132"/>
      <c r="I27" s="132"/>
      <c r="J27" s="157"/>
      <c r="K27" s="189"/>
      <c r="L27" s="132"/>
      <c r="M27" s="131" t="s">
        <v>84</v>
      </c>
      <c r="N27" s="157"/>
      <c r="O27"/>
      <c r="R27" t="s">
        <v>532</v>
      </c>
      <c r="S27" s="11" t="s">
        <v>86</v>
      </c>
      <c r="Y27" s="125">
        <v>1</v>
      </c>
      <c r="Z27" s="125">
        <v>1</v>
      </c>
      <c r="AA27" s="125">
        <v>1</v>
      </c>
      <c r="AB27" s="125">
        <v>1</v>
      </c>
      <c r="AC27" s="125">
        <v>1</v>
      </c>
      <c r="AD27" s="125">
        <v>1</v>
      </c>
    </row>
    <row r="28" spans="1:30" ht="14.4" x14ac:dyDescent="0.3">
      <c r="A28" s="148" t="s">
        <v>533</v>
      </c>
      <c r="B28" s="125">
        <f t="shared" si="0"/>
        <v>1</v>
      </c>
      <c r="C28" s="125">
        <v>1</v>
      </c>
      <c r="D28" s="7" t="s">
        <v>25</v>
      </c>
      <c r="E28" s="16" t="s">
        <v>49</v>
      </c>
      <c r="G28" s="183"/>
      <c r="H28" s="132"/>
      <c r="I28" s="132"/>
      <c r="J28" s="157"/>
      <c r="K28" s="189"/>
      <c r="L28" s="132"/>
      <c r="M28" s="131" t="s">
        <v>84</v>
      </c>
      <c r="N28" s="157"/>
      <c r="O28"/>
      <c r="R28" t="s">
        <v>534</v>
      </c>
      <c r="S28" s="11" t="s">
        <v>86</v>
      </c>
      <c r="Y28" s="125">
        <v>1</v>
      </c>
      <c r="Z28" s="125">
        <v>1</v>
      </c>
      <c r="AA28" s="125">
        <v>1</v>
      </c>
      <c r="AB28" s="125">
        <v>1</v>
      </c>
      <c r="AC28" s="125">
        <v>1</v>
      </c>
      <c r="AD28" s="125">
        <v>1</v>
      </c>
    </row>
    <row r="29" spans="1:30" ht="14.4" x14ac:dyDescent="0.3">
      <c r="A29" s="145" t="s">
        <v>485</v>
      </c>
      <c r="B29" s="125">
        <f t="shared" si="0"/>
        <v>1</v>
      </c>
      <c r="C29" s="125">
        <v>1</v>
      </c>
      <c r="D29" s="7" t="s">
        <v>25</v>
      </c>
      <c r="E29" s="16" t="s">
        <v>486</v>
      </c>
      <c r="G29" s="160"/>
      <c r="H29" s="132"/>
      <c r="I29" s="132"/>
      <c r="J29" s="157"/>
      <c r="K29" s="166"/>
      <c r="L29" s="132"/>
      <c r="M29" s="131" t="s">
        <v>84</v>
      </c>
      <c r="N29" s="157"/>
      <c r="O29"/>
      <c r="P29" s="2" t="s">
        <v>90</v>
      </c>
      <c r="R29" t="s">
        <v>487</v>
      </c>
      <c r="S29" s="11" t="s">
        <v>310</v>
      </c>
      <c r="Y29" s="125">
        <v>1</v>
      </c>
      <c r="Z29" s="125">
        <v>1</v>
      </c>
      <c r="AA29" s="125">
        <v>1</v>
      </c>
      <c r="AB29" s="125">
        <v>1</v>
      </c>
      <c r="AC29" s="125">
        <v>1</v>
      </c>
      <c r="AD29" s="125">
        <v>1</v>
      </c>
    </row>
    <row r="30" spans="1:30" ht="14.4" x14ac:dyDescent="0.3">
      <c r="A30" s="145" t="s">
        <v>87</v>
      </c>
      <c r="B30" s="125">
        <f t="shared" si="0"/>
        <v>1</v>
      </c>
      <c r="C30" s="125">
        <v>1</v>
      </c>
      <c r="D30" s="7" t="s">
        <v>25</v>
      </c>
      <c r="E30" s="16" t="s">
        <v>88</v>
      </c>
      <c r="G30" s="160"/>
      <c r="H30" s="132"/>
      <c r="I30" s="132"/>
      <c r="J30" s="157"/>
      <c r="K30" s="166"/>
      <c r="L30" s="132"/>
      <c r="M30" s="131" t="s">
        <v>84</v>
      </c>
      <c r="N30" s="157"/>
      <c r="O30"/>
      <c r="P30" s="2" t="s">
        <v>142</v>
      </c>
      <c r="Q30" s="2" t="s">
        <v>90</v>
      </c>
      <c r="R30" t="s">
        <v>91</v>
      </c>
      <c r="S30" s="11" t="s">
        <v>86</v>
      </c>
      <c r="Y30" s="125">
        <v>1</v>
      </c>
      <c r="Z30" s="125">
        <v>1</v>
      </c>
      <c r="AA30" s="125">
        <v>1</v>
      </c>
      <c r="AB30" s="125">
        <v>1</v>
      </c>
      <c r="AC30" s="125">
        <v>1</v>
      </c>
      <c r="AD30" s="125">
        <v>1</v>
      </c>
    </row>
    <row r="31" spans="1:30" s="38" customFormat="1" ht="14.4" x14ac:dyDescent="0.3">
      <c r="A31" s="146" t="s">
        <v>99</v>
      </c>
      <c r="B31" s="133">
        <f t="shared" si="0"/>
        <v>1</v>
      </c>
      <c r="C31" s="133">
        <v>1</v>
      </c>
      <c r="D31" s="38" t="s">
        <v>25</v>
      </c>
      <c r="E31" s="134" t="s">
        <v>46</v>
      </c>
      <c r="F31" s="134"/>
      <c r="G31" s="169"/>
      <c r="H31" s="135"/>
      <c r="I31" s="135"/>
      <c r="J31" s="159"/>
      <c r="K31" s="167"/>
      <c r="L31" s="135"/>
      <c r="M31" s="153" t="s">
        <v>84</v>
      </c>
      <c r="N31" s="159"/>
      <c r="O31" s="152"/>
      <c r="P31" s="136" t="s">
        <v>142</v>
      </c>
      <c r="Q31" s="136" t="s">
        <v>90</v>
      </c>
      <c r="R31" s="152" t="s">
        <v>100</v>
      </c>
      <c r="S31" s="99"/>
      <c r="Y31" s="133">
        <v>1</v>
      </c>
      <c r="Z31" s="133">
        <v>1</v>
      </c>
      <c r="AA31" s="133">
        <v>1</v>
      </c>
      <c r="AB31" s="133">
        <v>1</v>
      </c>
      <c r="AC31" s="133">
        <v>1</v>
      </c>
      <c r="AD31" s="133">
        <v>1</v>
      </c>
    </row>
    <row r="32" spans="1:30" s="41" customFormat="1" ht="14.4" x14ac:dyDescent="0.3">
      <c r="A32" s="139" t="s">
        <v>525</v>
      </c>
      <c r="B32" s="140">
        <f t="shared" si="0"/>
        <v>1</v>
      </c>
      <c r="C32" s="140">
        <v>0</v>
      </c>
      <c r="D32" s="41" t="s">
        <v>28</v>
      </c>
      <c r="E32" s="141" t="s">
        <v>49</v>
      </c>
      <c r="F32" s="141"/>
      <c r="G32" s="187"/>
      <c r="H32" s="51"/>
      <c r="I32" s="51"/>
      <c r="J32" s="67"/>
      <c r="K32" s="188"/>
      <c r="L32" s="51"/>
      <c r="M32" s="142" t="s">
        <v>84</v>
      </c>
      <c r="N32" s="67"/>
      <c r="O32" s="143"/>
      <c r="P32" s="144"/>
      <c r="Q32" s="144"/>
      <c r="R32" s="143" t="s">
        <v>535</v>
      </c>
      <c r="S32" s="93" t="s">
        <v>86</v>
      </c>
      <c r="Y32" s="140">
        <v>1</v>
      </c>
      <c r="Z32" s="140">
        <v>1</v>
      </c>
      <c r="AA32" s="140">
        <v>1</v>
      </c>
      <c r="AB32" s="140">
        <v>1</v>
      </c>
      <c r="AC32" s="140">
        <v>1</v>
      </c>
      <c r="AD32" s="140">
        <v>1</v>
      </c>
    </row>
    <row r="33" spans="1:30" ht="14.4" x14ac:dyDescent="0.3">
      <c r="A33" s="145" t="s">
        <v>527</v>
      </c>
      <c r="B33" s="125">
        <f t="shared" si="0"/>
        <v>1</v>
      </c>
      <c r="C33" s="125">
        <v>0</v>
      </c>
      <c r="D33" s="7" t="s">
        <v>28</v>
      </c>
      <c r="E33" s="16" t="s">
        <v>49</v>
      </c>
      <c r="G33" s="183"/>
      <c r="H33" s="132"/>
      <c r="I33" s="132"/>
      <c r="J33" s="157"/>
      <c r="K33" s="189"/>
      <c r="L33" s="132"/>
      <c r="M33" s="131" t="s">
        <v>84</v>
      </c>
      <c r="N33" s="157"/>
      <c r="O33"/>
      <c r="R33" t="s">
        <v>528</v>
      </c>
      <c r="S33" s="11" t="s">
        <v>86</v>
      </c>
      <c r="Y33" s="125">
        <v>1</v>
      </c>
      <c r="Z33" s="125">
        <v>1</v>
      </c>
      <c r="AA33" s="125">
        <v>1</v>
      </c>
      <c r="AB33" s="125">
        <v>1</v>
      </c>
      <c r="AC33" s="125">
        <v>1</v>
      </c>
      <c r="AD33" s="125">
        <v>1</v>
      </c>
    </row>
    <row r="34" spans="1:30" ht="14.4" x14ac:dyDescent="0.3">
      <c r="A34" s="145" t="s">
        <v>529</v>
      </c>
      <c r="B34" s="125">
        <f t="shared" si="0"/>
        <v>1</v>
      </c>
      <c r="C34" s="125">
        <v>0</v>
      </c>
      <c r="D34" s="7" t="s">
        <v>28</v>
      </c>
      <c r="E34" s="16" t="s">
        <v>49</v>
      </c>
      <c r="G34" s="183"/>
      <c r="H34" s="132"/>
      <c r="I34" s="132"/>
      <c r="J34" s="157"/>
      <c r="K34" s="189"/>
      <c r="L34" s="132"/>
      <c r="M34" s="131" t="s">
        <v>84</v>
      </c>
      <c r="N34" s="157"/>
      <c r="O34"/>
      <c r="R34" t="s">
        <v>530</v>
      </c>
      <c r="S34" s="11" t="s">
        <v>86</v>
      </c>
      <c r="Y34" s="125">
        <v>1</v>
      </c>
      <c r="Z34" s="125">
        <v>1</v>
      </c>
      <c r="AA34" s="125">
        <v>1</v>
      </c>
      <c r="AB34" s="125">
        <v>1</v>
      </c>
      <c r="AC34" s="125">
        <v>1</v>
      </c>
      <c r="AD34" s="125">
        <v>1</v>
      </c>
    </row>
    <row r="35" spans="1:30" ht="14.4" x14ac:dyDescent="0.3">
      <c r="A35" s="145" t="s">
        <v>531</v>
      </c>
      <c r="B35" s="125">
        <f t="shared" si="0"/>
        <v>1</v>
      </c>
      <c r="C35" s="125">
        <v>0</v>
      </c>
      <c r="D35" s="7" t="s">
        <v>28</v>
      </c>
      <c r="E35" s="16" t="s">
        <v>49</v>
      </c>
      <c r="G35" s="183"/>
      <c r="H35" s="132"/>
      <c r="I35" s="132"/>
      <c r="J35" s="157"/>
      <c r="K35" s="189"/>
      <c r="L35" s="132"/>
      <c r="M35" s="131" t="s">
        <v>84</v>
      </c>
      <c r="N35" s="157"/>
      <c r="O35"/>
      <c r="R35" t="s">
        <v>532</v>
      </c>
      <c r="S35" s="11" t="s">
        <v>86</v>
      </c>
      <c r="Y35" s="125">
        <v>1</v>
      </c>
      <c r="Z35" s="125">
        <v>1</v>
      </c>
      <c r="AA35" s="125">
        <v>1</v>
      </c>
      <c r="AB35" s="125">
        <v>1</v>
      </c>
      <c r="AC35" s="125">
        <v>1</v>
      </c>
      <c r="AD35" s="125">
        <v>1</v>
      </c>
    </row>
    <row r="36" spans="1:30" ht="14.4" x14ac:dyDescent="0.3">
      <c r="A36" s="145" t="s">
        <v>533</v>
      </c>
      <c r="B36" s="125">
        <f t="shared" si="0"/>
        <v>1</v>
      </c>
      <c r="C36" s="125">
        <v>0</v>
      </c>
      <c r="D36" s="7" t="s">
        <v>28</v>
      </c>
      <c r="E36" s="16" t="s">
        <v>49</v>
      </c>
      <c r="G36" s="183"/>
      <c r="H36" s="132"/>
      <c r="I36" s="132"/>
      <c r="J36" s="157"/>
      <c r="K36" s="189"/>
      <c r="L36" s="132"/>
      <c r="M36" s="131" t="s">
        <v>84</v>
      </c>
      <c r="N36" s="157"/>
      <c r="O36"/>
      <c r="R36" t="s">
        <v>534</v>
      </c>
      <c r="S36" s="11" t="s">
        <v>86</v>
      </c>
      <c r="Y36" s="125">
        <v>1</v>
      </c>
      <c r="Z36" s="125">
        <v>1</v>
      </c>
      <c r="AA36" s="125">
        <v>1</v>
      </c>
      <c r="AB36" s="125">
        <v>1</v>
      </c>
      <c r="AC36" s="125">
        <v>1</v>
      </c>
      <c r="AD36" s="125">
        <v>1</v>
      </c>
    </row>
    <row r="37" spans="1:30" ht="14.4" x14ac:dyDescent="0.3">
      <c r="A37" s="145" t="s">
        <v>485</v>
      </c>
      <c r="B37" s="125">
        <f t="shared" si="0"/>
        <v>1</v>
      </c>
      <c r="C37" s="125">
        <v>0</v>
      </c>
      <c r="D37" s="7" t="s">
        <v>28</v>
      </c>
      <c r="E37" s="16" t="s">
        <v>486</v>
      </c>
      <c r="G37" s="160"/>
      <c r="H37" s="132"/>
      <c r="I37" s="132"/>
      <c r="J37" s="157"/>
      <c r="K37" s="166"/>
      <c r="L37" s="132"/>
      <c r="M37" s="131" t="s">
        <v>84</v>
      </c>
      <c r="N37" s="157"/>
      <c r="O37"/>
      <c r="P37" s="2" t="s">
        <v>90</v>
      </c>
      <c r="R37" t="s">
        <v>487</v>
      </c>
      <c r="S37" s="11" t="s">
        <v>310</v>
      </c>
      <c r="Y37" s="125">
        <v>1</v>
      </c>
      <c r="Z37" s="125">
        <v>1</v>
      </c>
      <c r="AA37" s="125">
        <v>1</v>
      </c>
      <c r="AB37" s="125">
        <v>1</v>
      </c>
      <c r="AC37" s="125">
        <v>1</v>
      </c>
      <c r="AD37" s="125">
        <v>1</v>
      </c>
    </row>
    <row r="38" spans="1:30" ht="14.4" x14ac:dyDescent="0.3">
      <c r="A38" s="145" t="s">
        <v>87</v>
      </c>
      <c r="B38" s="125">
        <f t="shared" si="0"/>
        <v>1</v>
      </c>
      <c r="C38" s="125">
        <v>1</v>
      </c>
      <c r="D38" s="7" t="s">
        <v>28</v>
      </c>
      <c r="E38" s="16" t="s">
        <v>88</v>
      </c>
      <c r="G38" s="160"/>
      <c r="H38" s="132"/>
      <c r="I38" s="132"/>
      <c r="J38" s="157"/>
      <c r="K38" s="166"/>
      <c r="L38" s="132"/>
      <c r="M38" s="131" t="s">
        <v>84</v>
      </c>
      <c r="N38" s="157"/>
      <c r="O38"/>
      <c r="P38" s="2" t="s">
        <v>142</v>
      </c>
      <c r="Q38" s="2" t="s">
        <v>90</v>
      </c>
      <c r="R38" t="s">
        <v>91</v>
      </c>
      <c r="S38" s="11" t="s">
        <v>86</v>
      </c>
      <c r="Y38" s="125">
        <v>1</v>
      </c>
      <c r="Z38" s="125">
        <v>1</v>
      </c>
      <c r="AA38" s="125">
        <v>1</v>
      </c>
      <c r="AB38" s="125">
        <v>1</v>
      </c>
      <c r="AC38" s="125">
        <v>1</v>
      </c>
      <c r="AD38" s="125">
        <v>1</v>
      </c>
    </row>
    <row r="39" spans="1:30" s="38" customFormat="1" ht="14.4" x14ac:dyDescent="0.3">
      <c r="A39" s="146" t="s">
        <v>99</v>
      </c>
      <c r="B39" s="133">
        <f t="shared" si="0"/>
        <v>1</v>
      </c>
      <c r="C39" s="133">
        <v>0</v>
      </c>
      <c r="D39" s="38" t="s">
        <v>28</v>
      </c>
      <c r="E39" s="134" t="s">
        <v>46</v>
      </c>
      <c r="F39" s="134"/>
      <c r="G39" s="169"/>
      <c r="H39" s="135"/>
      <c r="I39" s="135"/>
      <c r="J39" s="159"/>
      <c r="K39" s="167"/>
      <c r="L39" s="135"/>
      <c r="M39" s="153" t="s">
        <v>84</v>
      </c>
      <c r="N39" s="159"/>
      <c r="O39" s="152"/>
      <c r="P39" s="136" t="s">
        <v>142</v>
      </c>
      <c r="Q39" s="136" t="s">
        <v>90</v>
      </c>
      <c r="R39" s="152" t="s">
        <v>100</v>
      </c>
      <c r="S39" s="99"/>
      <c r="Y39" s="133">
        <v>1</v>
      </c>
      <c r="Z39" s="133">
        <v>1</v>
      </c>
      <c r="AA39" s="133">
        <v>1</v>
      </c>
      <c r="AB39" s="133">
        <v>1</v>
      </c>
      <c r="AC39" s="133">
        <v>1</v>
      </c>
      <c r="AD39" s="133">
        <v>1</v>
      </c>
    </row>
    <row r="40" spans="1:30" s="5" customFormat="1" ht="14.4" x14ac:dyDescent="0.3">
      <c r="E40" s="122"/>
      <c r="F40" s="122"/>
      <c r="G40" s="156"/>
      <c r="H40" s="132"/>
      <c r="I40" s="132"/>
      <c r="J40" s="157"/>
      <c r="K40" s="166"/>
      <c r="L40" s="132"/>
      <c r="M40" s="132"/>
      <c r="N40" s="157"/>
      <c r="P40" s="2"/>
      <c r="Q40" s="2"/>
      <c r="S40" s="121"/>
    </row>
    <row r="41" spans="1:30" s="5" customFormat="1" ht="14.4" x14ac:dyDescent="0.3">
      <c r="E41" s="122"/>
      <c r="F41" s="122"/>
      <c r="G41" s="156"/>
      <c r="H41" s="132"/>
      <c r="I41" s="132"/>
      <c r="J41" s="157"/>
      <c r="K41" s="166"/>
      <c r="L41" s="132"/>
      <c r="M41" s="132"/>
      <c r="N41" s="157"/>
      <c r="P41" s="2"/>
      <c r="Q41" s="2"/>
      <c r="S41" s="121"/>
    </row>
    <row r="42" spans="1:30" s="5" customFormat="1" ht="14.4" x14ac:dyDescent="0.3">
      <c r="E42" s="122"/>
      <c r="F42" s="122"/>
      <c r="G42" s="156"/>
      <c r="H42" s="132"/>
      <c r="I42" s="132"/>
      <c r="J42" s="157"/>
      <c r="K42" s="166"/>
      <c r="L42" s="132"/>
      <c r="M42" s="132"/>
      <c r="N42" s="157"/>
      <c r="P42" s="2"/>
      <c r="Q42" s="2"/>
      <c r="S42" s="121"/>
    </row>
    <row r="43" spans="1:30" s="5" customFormat="1" ht="14.4" x14ac:dyDescent="0.3">
      <c r="E43" s="122"/>
      <c r="F43" s="122"/>
      <c r="G43" s="156"/>
      <c r="H43" s="132"/>
      <c r="I43" s="132"/>
      <c r="J43" s="157"/>
      <c r="K43" s="166"/>
      <c r="L43" s="132"/>
      <c r="M43" s="132"/>
      <c r="N43" s="157"/>
      <c r="P43" s="2"/>
      <c r="Q43" s="2"/>
      <c r="S43" s="121"/>
    </row>
    <row r="44" spans="1:30" s="5" customFormat="1" ht="14.4" x14ac:dyDescent="0.3">
      <c r="E44" s="122"/>
      <c r="F44" s="122"/>
      <c r="G44" s="156"/>
      <c r="H44" s="132"/>
      <c r="I44" s="132"/>
      <c r="J44" s="157"/>
      <c r="K44" s="166"/>
      <c r="L44" s="132"/>
      <c r="M44" s="132"/>
      <c r="N44" s="157"/>
      <c r="P44" s="2"/>
      <c r="Q44" s="2"/>
      <c r="S44" s="121"/>
    </row>
    <row r="45" spans="1:30" s="5" customFormat="1" x14ac:dyDescent="0.3">
      <c r="E45" s="122"/>
      <c r="F45" s="122"/>
      <c r="G45" s="68"/>
      <c r="H45" s="29"/>
      <c r="I45" s="29"/>
      <c r="J45" s="69"/>
      <c r="K45" s="68"/>
      <c r="L45" s="29"/>
      <c r="M45" s="29"/>
      <c r="N45" s="69"/>
      <c r="P45" s="2"/>
      <c r="Q45" s="2"/>
      <c r="S45" s="121"/>
    </row>
    <row r="46" spans="1:30" s="5" customFormat="1" x14ac:dyDescent="0.3">
      <c r="E46" s="122"/>
      <c r="F46" s="122"/>
      <c r="G46" s="68"/>
      <c r="H46" s="29"/>
      <c r="I46" s="29"/>
      <c r="J46" s="69"/>
      <c r="K46" s="68"/>
      <c r="L46" s="29"/>
      <c r="M46" s="29"/>
      <c r="N46" s="69"/>
      <c r="P46" s="2"/>
      <c r="Q46" s="2"/>
      <c r="S46" s="121"/>
    </row>
    <row r="47" spans="1:30" s="5" customFormat="1" x14ac:dyDescent="0.3">
      <c r="E47" s="122"/>
      <c r="F47" s="122"/>
      <c r="G47" s="68"/>
      <c r="H47" s="29"/>
      <c r="I47" s="29"/>
      <c r="J47" s="69"/>
      <c r="K47" s="68"/>
      <c r="L47" s="29"/>
      <c r="M47" s="29"/>
      <c r="N47" s="69"/>
      <c r="P47" s="2"/>
      <c r="Q47" s="2"/>
      <c r="S47" s="121"/>
    </row>
    <row r="48" spans="1:30" s="5" customFormat="1" x14ac:dyDescent="0.3">
      <c r="E48" s="122"/>
      <c r="F48" s="122"/>
      <c r="G48" s="68"/>
      <c r="H48" s="29"/>
      <c r="I48" s="29"/>
      <c r="J48" s="69"/>
      <c r="K48" s="68"/>
      <c r="L48" s="29"/>
      <c r="M48" s="29"/>
      <c r="N48" s="69"/>
      <c r="P48" s="2"/>
      <c r="Q48" s="2"/>
      <c r="S48" s="121"/>
    </row>
    <row r="49" spans="5:19" s="5" customFormat="1" x14ac:dyDescent="0.3">
      <c r="E49" s="122"/>
      <c r="F49" s="122"/>
      <c r="G49" s="68"/>
      <c r="H49" s="29"/>
      <c r="I49" s="29"/>
      <c r="J49" s="69"/>
      <c r="K49" s="68"/>
      <c r="L49" s="29"/>
      <c r="M49" s="29"/>
      <c r="N49" s="69"/>
      <c r="P49" s="2"/>
      <c r="Q49" s="2"/>
      <c r="S49" s="121"/>
    </row>
    <row r="50" spans="5:19" s="5" customFormat="1" x14ac:dyDescent="0.3">
      <c r="E50" s="122"/>
      <c r="F50" s="122"/>
      <c r="G50" s="68"/>
      <c r="H50" s="29"/>
      <c r="I50" s="29"/>
      <c r="J50" s="69"/>
      <c r="K50" s="68"/>
      <c r="L50" s="29"/>
      <c r="M50" s="29"/>
      <c r="N50" s="69"/>
      <c r="P50" s="2"/>
      <c r="Q50" s="2"/>
      <c r="S50" s="121"/>
    </row>
    <row r="51" spans="5:19" s="5" customFormat="1" x14ac:dyDescent="0.3">
      <c r="E51" s="122"/>
      <c r="F51" s="122"/>
      <c r="G51" s="68"/>
      <c r="H51" s="29"/>
      <c r="I51" s="29"/>
      <c r="J51" s="69"/>
      <c r="K51" s="68"/>
      <c r="L51" s="29"/>
      <c r="M51" s="29"/>
      <c r="N51" s="69"/>
      <c r="P51" s="2"/>
      <c r="Q51" s="2"/>
      <c r="S51" s="121"/>
    </row>
    <row r="52" spans="5:19" s="5" customFormat="1" x14ac:dyDescent="0.3">
      <c r="E52" s="122"/>
      <c r="F52" s="122"/>
      <c r="G52" s="68"/>
      <c r="H52" s="29"/>
      <c r="I52" s="29"/>
      <c r="J52" s="69"/>
      <c r="K52" s="68"/>
      <c r="L52" s="29"/>
      <c r="M52" s="29"/>
      <c r="N52" s="69"/>
      <c r="P52" s="2"/>
      <c r="Q52" s="2"/>
      <c r="S52" s="121"/>
    </row>
    <row r="53" spans="5:19" s="5" customFormat="1" x14ac:dyDescent="0.3">
      <c r="E53" s="122"/>
      <c r="F53" s="122"/>
      <c r="G53" s="68"/>
      <c r="H53" s="29"/>
      <c r="I53" s="29"/>
      <c r="J53" s="69"/>
      <c r="K53" s="68"/>
      <c r="L53" s="29"/>
      <c r="M53" s="29"/>
      <c r="N53" s="69"/>
      <c r="P53" s="2"/>
      <c r="Q53" s="2"/>
      <c r="S53" s="121"/>
    </row>
    <row r="54" spans="5:19" s="5" customFormat="1" x14ac:dyDescent="0.3">
      <c r="E54" s="122"/>
      <c r="F54" s="122"/>
      <c r="G54" s="68"/>
      <c r="H54" s="29"/>
      <c r="I54" s="29"/>
      <c r="J54" s="69"/>
      <c r="K54" s="68"/>
      <c r="L54" s="29"/>
      <c r="M54" s="29"/>
      <c r="N54" s="69"/>
      <c r="P54" s="2"/>
      <c r="Q54" s="2"/>
      <c r="S54" s="121"/>
    </row>
    <row r="55" spans="5:19" s="5" customFormat="1" x14ac:dyDescent="0.3">
      <c r="E55" s="122"/>
      <c r="F55" s="122"/>
      <c r="G55" s="68"/>
      <c r="H55" s="29"/>
      <c r="I55" s="29"/>
      <c r="J55" s="69"/>
      <c r="K55" s="68"/>
      <c r="L55" s="29"/>
      <c r="M55" s="29"/>
      <c r="N55" s="69"/>
      <c r="P55" s="2"/>
      <c r="Q55" s="2"/>
      <c r="S55" s="121"/>
    </row>
    <row r="56" spans="5:19" s="5" customFormat="1" x14ac:dyDescent="0.3">
      <c r="E56" s="122"/>
      <c r="F56" s="122"/>
      <c r="G56" s="68"/>
      <c r="H56" s="29"/>
      <c r="I56" s="29"/>
      <c r="J56" s="69"/>
      <c r="K56" s="68"/>
      <c r="L56" s="29"/>
      <c r="M56" s="29"/>
      <c r="N56" s="69"/>
      <c r="P56" s="2"/>
      <c r="Q56" s="2"/>
      <c r="S56" s="121"/>
    </row>
    <row r="57" spans="5:19" s="5" customFormat="1" x14ac:dyDescent="0.3">
      <c r="E57" s="122"/>
      <c r="F57" s="122"/>
      <c r="G57" s="68"/>
      <c r="H57" s="29"/>
      <c r="I57" s="29"/>
      <c r="J57" s="69"/>
      <c r="K57" s="68"/>
      <c r="L57" s="29"/>
      <c r="M57" s="29"/>
      <c r="N57" s="69"/>
      <c r="P57" s="6"/>
      <c r="Q57" s="6"/>
      <c r="S57" s="121"/>
    </row>
    <row r="58" spans="5:19" s="5" customFormat="1" x14ac:dyDescent="0.3">
      <c r="E58" s="122"/>
      <c r="F58" s="122"/>
      <c r="G58" s="68"/>
      <c r="H58" s="29"/>
      <c r="I58" s="29"/>
      <c r="J58" s="69"/>
      <c r="K58" s="68"/>
      <c r="L58" s="29"/>
      <c r="M58" s="29"/>
      <c r="N58" s="69"/>
      <c r="P58" s="6"/>
      <c r="Q58" s="6"/>
      <c r="S58" s="121"/>
    </row>
    <row r="59" spans="5:19" s="5" customFormat="1" x14ac:dyDescent="0.3">
      <c r="E59" s="122"/>
      <c r="F59" s="122"/>
      <c r="G59" s="68"/>
      <c r="H59" s="29"/>
      <c r="I59" s="29"/>
      <c r="J59" s="69"/>
      <c r="K59" s="68"/>
      <c r="L59" s="29"/>
      <c r="M59" s="29"/>
      <c r="N59" s="69"/>
      <c r="P59" s="6"/>
      <c r="Q59" s="6"/>
      <c r="S59" s="121"/>
    </row>
    <row r="60" spans="5:19" s="5" customFormat="1" x14ac:dyDescent="0.3">
      <c r="E60" s="122"/>
      <c r="F60" s="122"/>
      <c r="G60" s="68"/>
      <c r="H60" s="29"/>
      <c r="I60" s="29"/>
      <c r="J60" s="69"/>
      <c r="K60" s="68"/>
      <c r="L60" s="29"/>
      <c r="M60" s="29"/>
      <c r="N60" s="69"/>
      <c r="P60" s="6"/>
      <c r="Q60" s="6"/>
      <c r="S60" s="121"/>
    </row>
    <row r="61" spans="5:19" s="5" customFormat="1" x14ac:dyDescent="0.3">
      <c r="E61" s="122"/>
      <c r="F61" s="122"/>
      <c r="G61" s="68"/>
      <c r="H61" s="29"/>
      <c r="I61" s="29"/>
      <c r="J61" s="69"/>
      <c r="K61" s="68"/>
      <c r="L61" s="29"/>
      <c r="M61" s="29"/>
      <c r="N61" s="69"/>
      <c r="P61" s="6"/>
      <c r="Q61" s="6"/>
      <c r="S61" s="121"/>
    </row>
    <row r="62" spans="5:19" s="5" customFormat="1" x14ac:dyDescent="0.3">
      <c r="E62" s="122"/>
      <c r="F62" s="122"/>
      <c r="G62" s="68"/>
      <c r="H62" s="29"/>
      <c r="I62" s="29"/>
      <c r="J62" s="69"/>
      <c r="K62" s="68"/>
      <c r="L62" s="29"/>
      <c r="M62" s="29"/>
      <c r="N62" s="69"/>
      <c r="P62" s="6"/>
      <c r="Q62" s="6"/>
      <c r="S62" s="121"/>
    </row>
    <row r="63" spans="5:19" s="5" customFormat="1" x14ac:dyDescent="0.3">
      <c r="E63" s="122"/>
      <c r="F63" s="122"/>
      <c r="G63" s="68"/>
      <c r="H63" s="29"/>
      <c r="I63" s="29"/>
      <c r="J63" s="69"/>
      <c r="K63" s="68"/>
      <c r="L63" s="29"/>
      <c r="M63" s="29"/>
      <c r="N63" s="69"/>
      <c r="P63" s="6"/>
      <c r="Q63" s="6"/>
      <c r="S63" s="121"/>
    </row>
    <row r="64" spans="5:19" s="5" customFormat="1" x14ac:dyDescent="0.3">
      <c r="E64" s="122"/>
      <c r="F64" s="122"/>
      <c r="G64" s="68"/>
      <c r="H64" s="29"/>
      <c r="I64" s="29"/>
      <c r="J64" s="69"/>
      <c r="K64" s="68"/>
      <c r="L64" s="29"/>
      <c r="M64" s="29"/>
      <c r="N64" s="69"/>
      <c r="P64" s="6"/>
      <c r="Q64" s="6"/>
      <c r="S64" s="121"/>
    </row>
    <row r="65" spans="5:19" s="5" customFormat="1" x14ac:dyDescent="0.3">
      <c r="E65" s="122"/>
      <c r="F65" s="122"/>
      <c r="G65" s="68"/>
      <c r="H65" s="29"/>
      <c r="I65" s="29"/>
      <c r="J65" s="69"/>
      <c r="K65" s="68"/>
      <c r="L65" s="29"/>
      <c r="M65" s="29"/>
      <c r="N65" s="69"/>
      <c r="P65" s="6"/>
      <c r="Q65" s="6"/>
      <c r="S65" s="121"/>
    </row>
    <row r="66" spans="5:19" s="5" customFormat="1" x14ac:dyDescent="0.3">
      <c r="E66" s="122"/>
      <c r="F66" s="122"/>
      <c r="G66" s="68"/>
      <c r="H66" s="29"/>
      <c r="I66" s="29"/>
      <c r="J66" s="69"/>
      <c r="K66" s="68"/>
      <c r="L66" s="29"/>
      <c r="M66" s="29"/>
      <c r="N66" s="69"/>
      <c r="P66" s="6"/>
      <c r="Q66" s="6"/>
      <c r="S66" s="121"/>
    </row>
    <row r="67" spans="5:19" s="5" customFormat="1" x14ac:dyDescent="0.3">
      <c r="E67" s="122"/>
      <c r="F67" s="122"/>
      <c r="G67" s="68"/>
      <c r="H67" s="29"/>
      <c r="I67" s="29"/>
      <c r="J67" s="69"/>
      <c r="K67" s="68"/>
      <c r="L67" s="29"/>
      <c r="M67" s="29"/>
      <c r="N67" s="69"/>
      <c r="P67" s="6"/>
      <c r="Q67" s="6"/>
      <c r="S67" s="121"/>
    </row>
    <row r="68" spans="5:19" s="5" customFormat="1" x14ac:dyDescent="0.3">
      <c r="E68" s="122"/>
      <c r="F68" s="122"/>
      <c r="G68" s="68"/>
      <c r="H68" s="29"/>
      <c r="I68" s="29"/>
      <c r="J68" s="69"/>
      <c r="K68" s="68"/>
      <c r="L68" s="29"/>
      <c r="M68" s="29"/>
      <c r="N68" s="69"/>
      <c r="P68" s="6"/>
      <c r="Q68" s="6"/>
      <c r="S68" s="121"/>
    </row>
    <row r="69" spans="5:19" s="5" customFormat="1" x14ac:dyDescent="0.3">
      <c r="E69" s="122"/>
      <c r="F69" s="122"/>
      <c r="G69" s="68"/>
      <c r="H69" s="29"/>
      <c r="I69" s="29"/>
      <c r="J69" s="69"/>
      <c r="K69" s="68"/>
      <c r="L69" s="29"/>
      <c r="M69" s="29"/>
      <c r="N69" s="69"/>
      <c r="P69" s="6"/>
      <c r="Q69" s="6"/>
      <c r="S69" s="121"/>
    </row>
    <row r="70" spans="5:19" s="5" customFormat="1" x14ac:dyDescent="0.3">
      <c r="E70" s="122"/>
      <c r="F70" s="122"/>
      <c r="G70" s="68"/>
      <c r="H70" s="29"/>
      <c r="I70" s="29"/>
      <c r="J70" s="69"/>
      <c r="K70" s="68"/>
      <c r="L70" s="29"/>
      <c r="M70" s="29"/>
      <c r="N70" s="69"/>
      <c r="P70" s="6"/>
      <c r="Q70" s="6"/>
      <c r="S70" s="121"/>
    </row>
    <row r="71" spans="5:19" s="5" customFormat="1" x14ac:dyDescent="0.3">
      <c r="E71" s="122"/>
      <c r="F71" s="122"/>
      <c r="G71" s="68"/>
      <c r="H71" s="29"/>
      <c r="I71" s="29"/>
      <c r="J71" s="69"/>
      <c r="K71" s="68"/>
      <c r="L71" s="29"/>
      <c r="M71" s="29"/>
      <c r="N71" s="69"/>
      <c r="P71" s="6"/>
      <c r="Q71" s="6"/>
      <c r="S71" s="121"/>
    </row>
    <row r="72" spans="5:19" s="5" customFormat="1" x14ac:dyDescent="0.3">
      <c r="E72" s="122"/>
      <c r="F72" s="122"/>
      <c r="G72" s="68"/>
      <c r="H72" s="29"/>
      <c r="I72" s="29"/>
      <c r="J72" s="69"/>
      <c r="K72" s="68"/>
      <c r="L72" s="29"/>
      <c r="M72" s="29"/>
      <c r="N72" s="69"/>
      <c r="P72" s="6"/>
      <c r="Q72" s="6"/>
      <c r="S72" s="121"/>
    </row>
    <row r="73" spans="5:19" s="5" customFormat="1" x14ac:dyDescent="0.3">
      <c r="E73" s="122"/>
      <c r="F73" s="122"/>
      <c r="G73" s="68"/>
      <c r="H73" s="29"/>
      <c r="I73" s="29"/>
      <c r="J73" s="69"/>
      <c r="K73" s="68"/>
      <c r="L73" s="29"/>
      <c r="M73" s="29"/>
      <c r="N73" s="69"/>
      <c r="P73" s="6"/>
      <c r="Q73" s="6"/>
      <c r="S73" s="121"/>
    </row>
    <row r="74" spans="5:19" s="5" customFormat="1" x14ac:dyDescent="0.3">
      <c r="E74" s="122"/>
      <c r="F74" s="122"/>
      <c r="G74" s="68"/>
      <c r="H74" s="29"/>
      <c r="I74" s="29"/>
      <c r="J74" s="69"/>
      <c r="K74" s="68"/>
      <c r="L74" s="29"/>
      <c r="M74" s="29"/>
      <c r="N74" s="69"/>
      <c r="P74" s="6"/>
      <c r="Q74" s="6"/>
      <c r="S74" s="121"/>
    </row>
    <row r="75" spans="5:19" s="5" customFormat="1" x14ac:dyDescent="0.3">
      <c r="E75" s="122"/>
      <c r="F75" s="122"/>
      <c r="G75" s="68"/>
      <c r="H75" s="29"/>
      <c r="I75" s="29"/>
      <c r="J75" s="69"/>
      <c r="K75" s="68"/>
      <c r="L75" s="29"/>
      <c r="M75" s="29"/>
      <c r="N75" s="69"/>
      <c r="P75" s="6"/>
      <c r="Q75" s="6"/>
      <c r="S75" s="121"/>
    </row>
    <row r="76" spans="5:19" s="5" customFormat="1" x14ac:dyDescent="0.3">
      <c r="E76" s="122"/>
      <c r="F76" s="122"/>
      <c r="G76" s="68"/>
      <c r="H76" s="29"/>
      <c r="I76" s="29"/>
      <c r="J76" s="69"/>
      <c r="K76" s="68"/>
      <c r="L76" s="29"/>
      <c r="M76" s="29"/>
      <c r="N76" s="69"/>
      <c r="P76" s="6"/>
      <c r="Q76" s="6"/>
      <c r="S76" s="121"/>
    </row>
    <row r="77" spans="5:19" s="5" customFormat="1" x14ac:dyDescent="0.3">
      <c r="E77" s="122"/>
      <c r="F77" s="122"/>
      <c r="G77" s="68"/>
      <c r="H77" s="29"/>
      <c r="I77" s="29"/>
      <c r="J77" s="69"/>
      <c r="K77" s="68"/>
      <c r="L77" s="29"/>
      <c r="M77" s="29"/>
      <c r="N77" s="69"/>
      <c r="P77" s="6"/>
      <c r="Q77" s="6"/>
      <c r="S77" s="121"/>
    </row>
    <row r="78" spans="5:19" s="5" customFormat="1" x14ac:dyDescent="0.3">
      <c r="E78" s="122"/>
      <c r="F78" s="122"/>
      <c r="G78" s="68"/>
      <c r="H78" s="29"/>
      <c r="I78" s="29"/>
      <c r="J78" s="69"/>
      <c r="K78" s="68"/>
      <c r="L78" s="29"/>
      <c r="M78" s="29"/>
      <c r="N78" s="69"/>
      <c r="P78" s="6"/>
      <c r="Q78" s="6"/>
      <c r="S78" s="121"/>
    </row>
    <row r="79" spans="5:19" x14ac:dyDescent="0.3">
      <c r="G79" s="74"/>
      <c r="J79" s="75"/>
      <c r="K79" s="74"/>
      <c r="N79" s="75"/>
    </row>
    <row r="80" spans="5:19" x14ac:dyDescent="0.3">
      <c r="G80" s="74"/>
      <c r="J80" s="75"/>
      <c r="K80" s="74"/>
      <c r="N80" s="75"/>
    </row>
    <row r="81" spans="7:14" x14ac:dyDescent="0.3">
      <c r="G81" s="74"/>
      <c r="J81" s="75"/>
      <c r="K81" s="74"/>
      <c r="N81" s="75"/>
    </row>
    <row r="82" spans="7:14" x14ac:dyDescent="0.3">
      <c r="G82" s="74"/>
      <c r="J82" s="75"/>
      <c r="K82" s="74"/>
      <c r="N82" s="75"/>
    </row>
    <row r="83" spans="7:14" x14ac:dyDescent="0.3">
      <c r="G83" s="74"/>
      <c r="J83" s="75"/>
      <c r="K83" s="74"/>
      <c r="N83" s="75"/>
    </row>
    <row r="84" spans="7:14" x14ac:dyDescent="0.3">
      <c r="G84" s="74"/>
      <c r="J84" s="75"/>
      <c r="K84" s="74"/>
      <c r="N84" s="75"/>
    </row>
    <row r="85" spans="7:14" x14ac:dyDescent="0.3">
      <c r="G85" s="74"/>
      <c r="J85" s="75"/>
      <c r="K85" s="74"/>
      <c r="N85" s="75"/>
    </row>
    <row r="86" spans="7:14" x14ac:dyDescent="0.3">
      <c r="G86" s="74"/>
      <c r="J86" s="75"/>
      <c r="K86" s="74"/>
      <c r="N86" s="75"/>
    </row>
    <row r="87" spans="7:14" x14ac:dyDescent="0.3">
      <c r="G87" s="74"/>
      <c r="J87" s="75"/>
      <c r="K87" s="74"/>
      <c r="N87" s="75"/>
    </row>
    <row r="88" spans="7:14" x14ac:dyDescent="0.3">
      <c r="G88" s="74"/>
      <c r="J88" s="75"/>
      <c r="K88" s="74"/>
      <c r="N88" s="75"/>
    </row>
    <row r="89" spans="7:14" x14ac:dyDescent="0.3">
      <c r="G89" s="74"/>
      <c r="J89" s="75"/>
      <c r="K89" s="74"/>
      <c r="N89" s="75"/>
    </row>
    <row r="90" spans="7:14" x14ac:dyDescent="0.3">
      <c r="G90" s="74"/>
      <c r="J90" s="75"/>
      <c r="K90" s="74"/>
      <c r="N90" s="75"/>
    </row>
    <row r="91" spans="7:14" x14ac:dyDescent="0.3">
      <c r="G91" s="74"/>
      <c r="J91" s="75"/>
      <c r="K91" s="74"/>
      <c r="N91" s="75"/>
    </row>
    <row r="92" spans="7:14" x14ac:dyDescent="0.3">
      <c r="G92" s="74"/>
      <c r="J92" s="75"/>
      <c r="K92" s="74"/>
      <c r="N92" s="75"/>
    </row>
    <row r="93" spans="7:14" x14ac:dyDescent="0.3">
      <c r="G93" s="74"/>
      <c r="J93" s="75"/>
      <c r="K93" s="74"/>
      <c r="N93" s="75"/>
    </row>
    <row r="94" spans="7:14" x14ac:dyDescent="0.3">
      <c r="G94" s="74"/>
      <c r="J94" s="75"/>
      <c r="K94" s="74"/>
      <c r="N94" s="75"/>
    </row>
    <row r="95" spans="7:14" x14ac:dyDescent="0.3">
      <c r="G95" s="74"/>
      <c r="J95" s="75"/>
      <c r="K95" s="74"/>
      <c r="N95" s="75"/>
    </row>
    <row r="96" spans="7:14" x14ac:dyDescent="0.3">
      <c r="G96" s="74"/>
      <c r="J96" s="75"/>
      <c r="K96" s="74"/>
      <c r="N96" s="75"/>
    </row>
    <row r="97" spans="7:14" x14ac:dyDescent="0.3">
      <c r="G97" s="74"/>
      <c r="J97" s="75"/>
      <c r="K97" s="74"/>
      <c r="N97" s="75"/>
    </row>
    <row r="98" spans="7:14" x14ac:dyDescent="0.3">
      <c r="G98" s="74"/>
      <c r="J98" s="75"/>
      <c r="K98" s="74"/>
      <c r="N98" s="75"/>
    </row>
    <row r="99" spans="7:14" x14ac:dyDescent="0.3">
      <c r="G99" s="74"/>
      <c r="J99" s="75"/>
      <c r="K99" s="74"/>
      <c r="N99" s="75"/>
    </row>
    <row r="100" spans="7:14" x14ac:dyDescent="0.3">
      <c r="G100" s="74"/>
      <c r="J100" s="75"/>
      <c r="K100" s="74"/>
      <c r="N100" s="75"/>
    </row>
    <row r="101" spans="7:14" x14ac:dyDescent="0.3">
      <c r="G101" s="74"/>
      <c r="J101" s="75"/>
      <c r="K101" s="74"/>
      <c r="N101" s="75"/>
    </row>
    <row r="102" spans="7:14" x14ac:dyDescent="0.3">
      <c r="G102" s="74"/>
      <c r="J102" s="75"/>
      <c r="K102" s="74"/>
      <c r="N102" s="75"/>
    </row>
    <row r="103" spans="7:14" x14ac:dyDescent="0.3">
      <c r="G103" s="74"/>
      <c r="J103" s="75"/>
      <c r="K103" s="74"/>
      <c r="N103" s="75"/>
    </row>
    <row r="104" spans="7:14" x14ac:dyDescent="0.3">
      <c r="G104" s="74"/>
      <c r="J104" s="75"/>
      <c r="K104" s="74"/>
      <c r="N104" s="75"/>
    </row>
    <row r="105" spans="7:14" x14ac:dyDescent="0.3">
      <c r="G105" s="74"/>
      <c r="J105" s="75"/>
      <c r="K105" s="74"/>
      <c r="N105" s="75"/>
    </row>
    <row r="106" spans="7:14" x14ac:dyDescent="0.3">
      <c r="G106" s="74"/>
      <c r="J106" s="75"/>
      <c r="K106" s="74"/>
      <c r="N106" s="75"/>
    </row>
    <row r="107" spans="7:14" x14ac:dyDescent="0.3">
      <c r="G107" s="74"/>
      <c r="J107" s="75"/>
      <c r="K107" s="74"/>
      <c r="N107" s="75"/>
    </row>
    <row r="108" spans="7:14" x14ac:dyDescent="0.3">
      <c r="G108" s="74"/>
      <c r="J108" s="75"/>
      <c r="K108" s="74"/>
      <c r="N108" s="75"/>
    </row>
    <row r="109" spans="7:14" x14ac:dyDescent="0.3">
      <c r="G109" s="74"/>
      <c r="J109" s="75"/>
      <c r="K109" s="74"/>
      <c r="N109" s="75"/>
    </row>
    <row r="110" spans="7:14" ht="13.8" thickBot="1" x14ac:dyDescent="0.35">
      <c r="G110" s="76"/>
      <c r="H110" s="77"/>
      <c r="I110" s="77"/>
      <c r="J110" s="78"/>
      <c r="K110" s="76"/>
      <c r="L110" s="77"/>
      <c r="M110" s="77"/>
      <c r="N110" s="78"/>
    </row>
  </sheetData>
  <sheetProtection insertRows="0" deleteRows="0" autoFilter="0"/>
  <autoFilter ref="A15:S36">
    <filterColumn colId="15" showButton="0"/>
  </autoFilter>
  <sortState ref="A10:AN24">
    <sortCondition descending="1" ref="D10:D24"/>
  </sortState>
  <mergeCells count="25">
    <mergeCell ref="S6:T6"/>
    <mergeCell ref="U6:V6"/>
    <mergeCell ref="W6:X6"/>
    <mergeCell ref="Y6:Z6"/>
    <mergeCell ref="AA6:AB6"/>
    <mergeCell ref="S5:T5"/>
    <mergeCell ref="U5:V5"/>
    <mergeCell ref="W5:X5"/>
    <mergeCell ref="Y5:Z5"/>
    <mergeCell ref="AA5:AB5"/>
    <mergeCell ref="S4:T4"/>
    <mergeCell ref="U4:V4"/>
    <mergeCell ref="W4:X4"/>
    <mergeCell ref="Y4:Z4"/>
    <mergeCell ref="AA4:AB4"/>
    <mergeCell ref="P15:Q15"/>
    <mergeCell ref="A1:E1"/>
    <mergeCell ref="G1:Q1"/>
    <mergeCell ref="A4:H6"/>
    <mergeCell ref="J4:M4"/>
    <mergeCell ref="N4:P4"/>
    <mergeCell ref="J5:M5"/>
    <mergeCell ref="N5:P5"/>
    <mergeCell ref="J6:M6"/>
    <mergeCell ref="N6:P6"/>
  </mergeCells>
  <conditionalFormatting sqref="P16:Q56">
    <cfRule type="containsText" dxfId="62" priority="46" operator="containsText" text="So">
      <formula>NOT(ISERROR(SEARCH("So",P16)))</formula>
    </cfRule>
    <cfRule type="containsText" dxfId="61" priority="47" operator="containsText" text="Ec">
      <formula>NOT(ISERROR(SEARCH("Ec",P16)))</formula>
    </cfRule>
    <cfRule type="containsText" dxfId="60" priority="48" operator="containsText" text="En">
      <formula>NOT(ISERROR(SEARCH("En",P16)))</formula>
    </cfRule>
  </conditionalFormatting>
  <conditionalFormatting sqref="P37:Q38">
    <cfRule type="containsText" dxfId="59" priority="43" operator="containsText" text="So">
      <formula>NOT(ISERROR(SEARCH("So",P37)))</formula>
    </cfRule>
    <cfRule type="containsText" dxfId="58" priority="44" operator="containsText" text="Ec">
      <formula>NOT(ISERROR(SEARCH("Ec",P37)))</formula>
    </cfRule>
    <cfRule type="containsText" dxfId="57" priority="45" operator="containsText" text="En">
      <formula>NOT(ISERROR(SEARCH("En",P37)))</formula>
    </cfRule>
  </conditionalFormatting>
  <conditionalFormatting sqref="P39:Q39">
    <cfRule type="containsText" dxfId="56" priority="40" operator="containsText" text="So">
      <formula>NOT(ISERROR(SEARCH("So",P39)))</formula>
    </cfRule>
    <cfRule type="containsText" dxfId="55" priority="41" operator="containsText" text="Ec">
      <formula>NOT(ISERROR(SEARCH("Ec",P39)))</formula>
    </cfRule>
    <cfRule type="containsText" dxfId="54" priority="42" operator="containsText" text="En">
      <formula>NOT(ISERROR(SEARCH("En",P39)))</formula>
    </cfRule>
  </conditionalFormatting>
  <conditionalFormatting sqref="P38:Q38">
    <cfRule type="containsText" dxfId="53" priority="37" operator="containsText" text="So">
      <formula>NOT(ISERROR(SEARCH("So",P38)))</formula>
    </cfRule>
    <cfRule type="containsText" dxfId="52" priority="38" operator="containsText" text="Ec">
      <formula>NOT(ISERROR(SEARCH("Ec",P38)))</formula>
    </cfRule>
    <cfRule type="containsText" dxfId="51" priority="39" operator="containsText" text="En">
      <formula>NOT(ISERROR(SEARCH("En",P38)))</formula>
    </cfRule>
  </conditionalFormatting>
  <conditionalFormatting sqref="P29:Q30">
    <cfRule type="containsText" dxfId="50" priority="34" operator="containsText" text="So">
      <formula>NOT(ISERROR(SEARCH("So",P29)))</formula>
    </cfRule>
    <cfRule type="containsText" dxfId="49" priority="35" operator="containsText" text="Ec">
      <formula>NOT(ISERROR(SEARCH("Ec",P29)))</formula>
    </cfRule>
    <cfRule type="containsText" dxfId="48" priority="36" operator="containsText" text="En">
      <formula>NOT(ISERROR(SEARCH("En",P29)))</formula>
    </cfRule>
  </conditionalFormatting>
  <conditionalFormatting sqref="P31:Q31">
    <cfRule type="containsText" dxfId="47" priority="31" operator="containsText" text="So">
      <formula>NOT(ISERROR(SEARCH("So",P31)))</formula>
    </cfRule>
    <cfRule type="containsText" dxfId="46" priority="32" operator="containsText" text="Ec">
      <formula>NOT(ISERROR(SEARCH("Ec",P31)))</formula>
    </cfRule>
    <cfRule type="containsText" dxfId="45" priority="33" operator="containsText" text="En">
      <formula>NOT(ISERROR(SEARCH("En",P31)))</formula>
    </cfRule>
  </conditionalFormatting>
  <conditionalFormatting sqref="P30:Q30">
    <cfRule type="containsText" dxfId="44" priority="28" operator="containsText" text="So">
      <formula>NOT(ISERROR(SEARCH("So",P30)))</formula>
    </cfRule>
    <cfRule type="containsText" dxfId="43" priority="29" operator="containsText" text="Ec">
      <formula>NOT(ISERROR(SEARCH("Ec",P30)))</formula>
    </cfRule>
    <cfRule type="containsText" dxfId="42" priority="30" operator="containsText" text="En">
      <formula>NOT(ISERROR(SEARCH("En",P30)))</formula>
    </cfRule>
  </conditionalFormatting>
  <conditionalFormatting sqref="P21:Q22">
    <cfRule type="containsText" dxfId="41" priority="25" operator="containsText" text="So">
      <formula>NOT(ISERROR(SEARCH("So",P21)))</formula>
    </cfRule>
    <cfRule type="containsText" dxfId="40" priority="26" operator="containsText" text="Ec">
      <formula>NOT(ISERROR(SEARCH("Ec",P21)))</formula>
    </cfRule>
    <cfRule type="containsText" dxfId="39" priority="27" operator="containsText" text="En">
      <formula>NOT(ISERROR(SEARCH("En",P21)))</formula>
    </cfRule>
  </conditionalFormatting>
  <conditionalFormatting sqref="P23:Q23">
    <cfRule type="containsText" dxfId="38" priority="22" operator="containsText" text="So">
      <formula>NOT(ISERROR(SEARCH("So",P23)))</formula>
    </cfRule>
    <cfRule type="containsText" dxfId="37" priority="23" operator="containsText" text="Ec">
      <formula>NOT(ISERROR(SEARCH("Ec",P23)))</formula>
    </cfRule>
    <cfRule type="containsText" dxfId="36" priority="24" operator="containsText" text="En">
      <formula>NOT(ISERROR(SEARCH("En",P23)))</formula>
    </cfRule>
  </conditionalFormatting>
  <conditionalFormatting sqref="P22:Q22">
    <cfRule type="containsText" dxfId="35" priority="19" operator="containsText" text="So">
      <formula>NOT(ISERROR(SEARCH("So",P22)))</formula>
    </cfRule>
    <cfRule type="containsText" dxfId="34" priority="20" operator="containsText" text="Ec">
      <formula>NOT(ISERROR(SEARCH("Ec",P22)))</formula>
    </cfRule>
    <cfRule type="containsText" dxfId="33" priority="21" operator="containsText" text="En">
      <formula>NOT(ISERROR(SEARCH("En",P22)))</formula>
    </cfRule>
  </conditionalFormatting>
  <conditionalFormatting sqref="P29:Q30">
    <cfRule type="containsText" dxfId="32" priority="16" operator="containsText" text="So">
      <formula>NOT(ISERROR(SEARCH("So",P29)))</formula>
    </cfRule>
    <cfRule type="containsText" dxfId="31" priority="17" operator="containsText" text="Ec">
      <formula>NOT(ISERROR(SEARCH("Ec",P29)))</formula>
    </cfRule>
    <cfRule type="containsText" dxfId="30" priority="18" operator="containsText" text="En">
      <formula>NOT(ISERROR(SEARCH("En",P29)))</formula>
    </cfRule>
  </conditionalFormatting>
  <conditionalFormatting sqref="P31:Q31">
    <cfRule type="containsText" dxfId="29" priority="13" operator="containsText" text="So">
      <formula>NOT(ISERROR(SEARCH("So",P31)))</formula>
    </cfRule>
    <cfRule type="containsText" dxfId="28" priority="14" operator="containsText" text="Ec">
      <formula>NOT(ISERROR(SEARCH("Ec",P31)))</formula>
    </cfRule>
    <cfRule type="containsText" dxfId="27" priority="15" operator="containsText" text="En">
      <formula>NOT(ISERROR(SEARCH("En",P31)))</formula>
    </cfRule>
  </conditionalFormatting>
  <conditionalFormatting sqref="P30:Q30">
    <cfRule type="containsText" dxfId="26" priority="10" operator="containsText" text="So">
      <formula>NOT(ISERROR(SEARCH("So",P30)))</formula>
    </cfRule>
    <cfRule type="containsText" dxfId="25" priority="11" operator="containsText" text="Ec">
      <formula>NOT(ISERROR(SEARCH("Ec",P30)))</formula>
    </cfRule>
    <cfRule type="containsText" dxfId="24" priority="12" operator="containsText" text="En">
      <formula>NOT(ISERROR(SEARCH("En",P30)))</formula>
    </cfRule>
  </conditionalFormatting>
  <conditionalFormatting sqref="P37:Q38">
    <cfRule type="containsText" dxfId="23" priority="7" operator="containsText" text="So">
      <formula>NOT(ISERROR(SEARCH("So",P37)))</formula>
    </cfRule>
    <cfRule type="containsText" dxfId="22" priority="8" operator="containsText" text="Ec">
      <formula>NOT(ISERROR(SEARCH("Ec",P37)))</formula>
    </cfRule>
    <cfRule type="containsText" dxfId="21" priority="9" operator="containsText" text="En">
      <formula>NOT(ISERROR(SEARCH("En",P37)))</formula>
    </cfRule>
  </conditionalFormatting>
  <conditionalFormatting sqref="P39:Q39">
    <cfRule type="containsText" dxfId="20" priority="4" operator="containsText" text="So">
      <formula>NOT(ISERROR(SEARCH("So",P39)))</formula>
    </cfRule>
    <cfRule type="containsText" dxfId="19" priority="5" operator="containsText" text="Ec">
      <formula>NOT(ISERROR(SEARCH("Ec",P39)))</formula>
    </cfRule>
    <cfRule type="containsText" dxfId="18" priority="6" operator="containsText" text="En">
      <formula>NOT(ISERROR(SEARCH("En",P39)))</formula>
    </cfRule>
  </conditionalFormatting>
  <conditionalFormatting sqref="P38:Q38">
    <cfRule type="containsText" dxfId="17" priority="1" operator="containsText" text="So">
      <formula>NOT(ISERROR(SEARCH("So",P38)))</formula>
    </cfRule>
    <cfRule type="containsText" dxfId="16" priority="2" operator="containsText" text="Ec">
      <formula>NOT(ISERROR(SEARCH("Ec",P38)))</formula>
    </cfRule>
    <cfRule type="containsText" dxfId="15" priority="3" operator="containsText" text="En">
      <formula>NOT(ISERROR(SEARCH("En",P38)))</formula>
    </cfRule>
  </conditionalFormatting>
  <dataValidations count="1">
    <dataValidation type="list" allowBlank="1" showInputMessage="1" showErrorMessage="1" sqref="J14">
      <formula1>$Y$15:$AD$15</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theme="5"/>
  </sheetPr>
  <dimension ref="A1:AN103"/>
  <sheetViews>
    <sheetView zoomScale="80" zoomScaleNormal="80" zoomScalePageLayoutView="80" workbookViewId="0">
      <pane xSplit="5" ySplit="15" topLeftCell="I16" activePane="bottomRight" state="frozen"/>
      <selection pane="topRight" activeCell="F1" sqref="F1"/>
      <selection pane="bottomLeft" activeCell="A11" sqref="A11"/>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bestFit="1" customWidth="1"/>
    <col min="13" max="13" width="19.6640625" style="36" customWidth="1"/>
    <col min="14" max="14" width="19.6640625" style="3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536</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29.25" customHeight="1" x14ac:dyDescent="0.3">
      <c r="A4" s="232" t="s">
        <v>521</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row>
    <row r="5" spans="1:40" s="14" customFormat="1" ht="15.6" x14ac:dyDescent="0.3">
      <c r="A5" s="232"/>
      <c r="B5" s="232"/>
      <c r="C5" s="232"/>
      <c r="D5" s="232"/>
      <c r="E5" s="232"/>
      <c r="F5" s="232"/>
      <c r="G5" s="232"/>
      <c r="H5" s="232"/>
      <c r="J5" s="235" t="s">
        <v>41</v>
      </c>
      <c r="K5" s="235"/>
      <c r="L5" s="235"/>
      <c r="M5" s="235"/>
      <c r="N5" s="235" t="s">
        <v>537</v>
      </c>
      <c r="O5" s="235"/>
      <c r="P5" s="235"/>
      <c r="Q5" s="193" t="s">
        <v>49</v>
      </c>
      <c r="R5" s="196"/>
      <c r="S5" s="250"/>
      <c r="T5" s="250"/>
      <c r="U5" s="250"/>
      <c r="V5" s="250"/>
      <c r="W5" s="250"/>
      <c r="X5" s="250"/>
      <c r="Y5" s="250"/>
      <c r="Z5" s="250"/>
      <c r="AA5" s="250"/>
      <c r="AB5" s="250"/>
      <c r="AF5" s="13"/>
      <c r="AJ5" s="13"/>
      <c r="AN5" s="13"/>
    </row>
    <row r="6" spans="1:40" s="14" customFormat="1" ht="15.6" x14ac:dyDescent="0.3">
      <c r="A6" s="232"/>
      <c r="B6" s="232"/>
      <c r="C6" s="232"/>
      <c r="D6" s="232"/>
      <c r="E6" s="232"/>
      <c r="F6" s="232"/>
      <c r="G6" s="232"/>
      <c r="H6" s="232"/>
      <c r="J6" s="235" t="s">
        <v>44</v>
      </c>
      <c r="K6" s="235"/>
      <c r="L6" s="235"/>
      <c r="M6" s="235"/>
      <c r="N6" s="235" t="s">
        <v>538</v>
      </c>
      <c r="O6" s="235"/>
      <c r="P6" s="235"/>
      <c r="Q6" s="193" t="s">
        <v>49</v>
      </c>
      <c r="R6" s="196"/>
      <c r="S6" s="250"/>
      <c r="T6" s="250"/>
      <c r="U6" s="250"/>
      <c r="V6" s="250"/>
      <c r="W6" s="250"/>
      <c r="X6" s="250"/>
      <c r="Y6" s="250"/>
      <c r="Z6" s="250"/>
      <c r="AA6" s="250"/>
      <c r="AB6" s="250"/>
      <c r="AF6" s="13"/>
      <c r="AJ6" s="13"/>
      <c r="AN6" s="13"/>
    </row>
    <row r="7" spans="1:40" s="14" customFormat="1" ht="15.6" x14ac:dyDescent="0.3">
      <c r="A7" s="232"/>
      <c r="B7" s="232"/>
      <c r="C7" s="232"/>
      <c r="D7" s="232"/>
      <c r="E7" s="232"/>
      <c r="F7" s="232"/>
      <c r="G7" s="232"/>
      <c r="H7" s="232"/>
      <c r="J7" s="235" t="s">
        <v>254</v>
      </c>
      <c r="K7" s="235"/>
      <c r="L7" s="235"/>
      <c r="M7" s="235"/>
      <c r="N7" s="235" t="s">
        <v>539</v>
      </c>
      <c r="O7" s="235"/>
      <c r="P7" s="235"/>
      <c r="Q7" s="193" t="s">
        <v>140</v>
      </c>
      <c r="R7" s="195"/>
      <c r="S7" s="246"/>
      <c r="T7" s="246"/>
      <c r="U7" s="237"/>
      <c r="V7" s="237"/>
      <c r="W7" s="237"/>
      <c r="X7" s="237"/>
      <c r="Y7" s="237"/>
      <c r="Z7" s="237"/>
      <c r="AA7" s="237"/>
      <c r="AB7" s="237"/>
    </row>
    <row r="8" spans="1:40" s="12" customFormat="1" ht="6.6" customHeight="1" x14ac:dyDescent="0.3">
      <c r="A8" s="14"/>
      <c r="B8" s="14"/>
      <c r="D8" s="14"/>
      <c r="E8" s="124"/>
      <c r="F8" s="124"/>
      <c r="G8" s="15"/>
      <c r="H8" s="15"/>
      <c r="P8" s="15"/>
      <c r="Q8" s="15"/>
      <c r="R8" s="14"/>
      <c r="S8" s="14"/>
    </row>
    <row r="9" spans="1:40" s="12" customFormat="1" ht="6.6" customHeight="1" x14ac:dyDescent="0.3">
      <c r="A9" s="14"/>
      <c r="B9" s="14"/>
      <c r="D9" s="14"/>
      <c r="E9" s="124"/>
      <c r="F9" s="124"/>
      <c r="G9" s="15"/>
      <c r="H9" s="15"/>
      <c r="P9" s="15"/>
      <c r="Q9" s="15"/>
      <c r="R9" s="14"/>
      <c r="S9" s="14"/>
    </row>
    <row r="10" spans="1:40" s="12" customFormat="1" ht="6.6" customHeight="1" x14ac:dyDescent="0.3">
      <c r="A10" s="14"/>
      <c r="B10" s="14"/>
      <c r="D10" s="14"/>
      <c r="E10" s="124"/>
      <c r="F10" s="124"/>
      <c r="G10" s="15"/>
      <c r="H10" s="15"/>
      <c r="P10" s="15"/>
      <c r="Q10" s="15"/>
      <c r="R10" s="14"/>
      <c r="S10" s="14"/>
    </row>
    <row r="11" spans="1:40" s="12" customFormat="1" ht="6.6" customHeight="1" x14ac:dyDescent="0.3">
      <c r="A11" s="14"/>
      <c r="B11" s="14"/>
      <c r="D11" s="14"/>
      <c r="E11" s="124"/>
      <c r="F11" s="124"/>
      <c r="G11" s="15"/>
      <c r="H11" s="15"/>
      <c r="P11" s="15"/>
      <c r="Q11" s="15"/>
      <c r="R11" s="14"/>
      <c r="S11" s="14"/>
    </row>
    <row r="12" spans="1:40" s="12" customFormat="1" ht="6.6" customHeight="1" x14ac:dyDescent="0.3">
      <c r="A12" s="14"/>
      <c r="B12" s="14"/>
      <c r="D12" s="14"/>
      <c r="E12" s="124"/>
      <c r="F12" s="124"/>
      <c r="G12" s="15"/>
      <c r="H12" s="15"/>
      <c r="P12" s="15"/>
      <c r="Q12" s="15"/>
      <c r="R12" s="14"/>
      <c r="S12" s="14"/>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82</v>
      </c>
      <c r="P14" s="27"/>
      <c r="Q14" s="27"/>
      <c r="R14" s="23"/>
      <c r="S14" s="23"/>
    </row>
    <row r="15" spans="1:40" s="181" customFormat="1" ht="32.1" customHeight="1" x14ac:dyDescent="0.3">
      <c r="A15" s="176" t="s">
        <v>63</v>
      </c>
      <c r="B15" s="176" t="s">
        <v>64</v>
      </c>
      <c r="C15" s="176" t="s">
        <v>65</v>
      </c>
      <c r="D15" s="176" t="s">
        <v>66</v>
      </c>
      <c r="E15" s="177" t="s">
        <v>34</v>
      </c>
      <c r="F15" s="177"/>
      <c r="G15" s="178" t="s">
        <v>67</v>
      </c>
      <c r="H15" s="179" t="s">
        <v>68</v>
      </c>
      <c r="I15" s="179" t="s">
        <v>69</v>
      </c>
      <c r="J15" s="180" t="s">
        <v>70</v>
      </c>
      <c r="K15" s="178" t="s">
        <v>71</v>
      </c>
      <c r="L15" s="179" t="s">
        <v>72</v>
      </c>
      <c r="M15" s="179" t="s">
        <v>73</v>
      </c>
      <c r="N15" s="180" t="s">
        <v>74</v>
      </c>
      <c r="P15" s="245" t="s">
        <v>75</v>
      </c>
      <c r="Q15" s="245"/>
      <c r="R15" s="181" t="s">
        <v>76</v>
      </c>
      <c r="S15" s="176" t="s">
        <v>77</v>
      </c>
      <c r="Y15" s="182" t="s">
        <v>78</v>
      </c>
      <c r="Z15" s="182" t="s">
        <v>79</v>
      </c>
      <c r="AA15" s="182" t="s">
        <v>80</v>
      </c>
      <c r="AB15" s="182" t="s">
        <v>62</v>
      </c>
      <c r="AC15" s="182" t="s">
        <v>81</v>
      </c>
      <c r="AD15" s="181" t="s">
        <v>82</v>
      </c>
      <c r="AE15" s="176"/>
    </row>
    <row r="16" spans="1:40" s="41" customFormat="1" ht="14.4" x14ac:dyDescent="0.3">
      <c r="A16" s="139" t="s">
        <v>540</v>
      </c>
      <c r="B16" s="140">
        <f t="shared" ref="B16:B33" si="0">HLOOKUP($J$14,$Y$15:$AD$1048576,ROW(B16)-ROW(AE$15)+1,FALSE)</f>
        <v>1</v>
      </c>
      <c r="C16" s="140">
        <v>1</v>
      </c>
      <c r="D16" s="41" t="s">
        <v>22</v>
      </c>
      <c r="E16" s="141" t="s">
        <v>541</v>
      </c>
      <c r="F16" s="141"/>
      <c r="G16" s="154"/>
      <c r="H16" s="51"/>
      <c r="I16" s="51"/>
      <c r="J16" s="67"/>
      <c r="K16" s="88"/>
      <c r="L16" s="51"/>
      <c r="M16" s="142" t="s">
        <v>84</v>
      </c>
      <c r="N16" s="67"/>
      <c r="O16" s="143"/>
      <c r="P16" s="144"/>
      <c r="Q16" s="144"/>
      <c r="R16" s="143" t="s">
        <v>542</v>
      </c>
      <c r="S16" s="93" t="s">
        <v>86</v>
      </c>
      <c r="Y16" s="140">
        <v>1</v>
      </c>
      <c r="Z16" s="140">
        <v>1</v>
      </c>
      <c r="AA16" s="140">
        <v>1</v>
      </c>
      <c r="AB16" s="140">
        <v>1</v>
      </c>
      <c r="AC16" s="140">
        <v>1</v>
      </c>
      <c r="AD16" s="140">
        <v>1</v>
      </c>
    </row>
    <row r="17" spans="1:30" ht="14.4" x14ac:dyDescent="0.3">
      <c r="A17" s="145" t="s">
        <v>543</v>
      </c>
      <c r="B17" s="125">
        <f t="shared" si="0"/>
        <v>1</v>
      </c>
      <c r="C17" s="125">
        <v>1</v>
      </c>
      <c r="D17" s="7" t="s">
        <v>22</v>
      </c>
      <c r="E17" s="16" t="s">
        <v>541</v>
      </c>
      <c r="G17" s="160"/>
      <c r="H17" s="132"/>
      <c r="I17" s="132"/>
      <c r="J17" s="157"/>
      <c r="K17" s="68"/>
      <c r="L17" s="132"/>
      <c r="M17" s="131" t="s">
        <v>84</v>
      </c>
      <c r="N17" s="157"/>
      <c r="O17"/>
      <c r="R17" t="s">
        <v>544</v>
      </c>
      <c r="S17" s="11" t="s">
        <v>86</v>
      </c>
      <c r="Y17" s="125">
        <v>1</v>
      </c>
      <c r="Z17" s="125">
        <v>1</v>
      </c>
      <c r="AA17" s="125">
        <v>1</v>
      </c>
      <c r="AB17" s="125">
        <v>1</v>
      </c>
      <c r="AC17" s="125">
        <v>1</v>
      </c>
      <c r="AD17" s="125">
        <v>1</v>
      </c>
    </row>
    <row r="18" spans="1:30" ht="14.4" x14ac:dyDescent="0.3">
      <c r="A18" s="145" t="s">
        <v>545</v>
      </c>
      <c r="B18" s="125">
        <f t="shared" si="0"/>
        <v>1</v>
      </c>
      <c r="C18" s="125">
        <v>1</v>
      </c>
      <c r="D18" s="7" t="s">
        <v>22</v>
      </c>
      <c r="E18" s="16" t="s">
        <v>49</v>
      </c>
      <c r="G18" s="183"/>
      <c r="H18" s="132"/>
      <c r="I18" s="132"/>
      <c r="J18" s="157"/>
      <c r="K18" s="185"/>
      <c r="L18" s="132"/>
      <c r="M18" s="131" t="s">
        <v>84</v>
      </c>
      <c r="N18" s="157"/>
      <c r="O18"/>
      <c r="R18" t="s">
        <v>546</v>
      </c>
      <c r="S18" s="11" t="s">
        <v>86</v>
      </c>
      <c r="Y18" s="125">
        <v>1</v>
      </c>
      <c r="Z18" s="125">
        <v>1</v>
      </c>
      <c r="AA18" s="125">
        <v>1</v>
      </c>
      <c r="AB18" s="125">
        <v>1</v>
      </c>
      <c r="AC18" s="125">
        <v>1</v>
      </c>
      <c r="AD18" s="125">
        <v>1</v>
      </c>
    </row>
    <row r="19" spans="1:30" ht="14.4" x14ac:dyDescent="0.3">
      <c r="A19" s="145" t="s">
        <v>547</v>
      </c>
      <c r="B19" s="125">
        <f t="shared" si="0"/>
        <v>1</v>
      </c>
      <c r="C19" s="125">
        <v>1</v>
      </c>
      <c r="D19" s="7" t="s">
        <v>22</v>
      </c>
      <c r="E19" s="16" t="s">
        <v>49</v>
      </c>
      <c r="G19" s="183"/>
      <c r="H19" s="132"/>
      <c r="I19" s="132"/>
      <c r="J19" s="157"/>
      <c r="K19" s="185"/>
      <c r="L19" s="132"/>
      <c r="M19" s="131" t="s">
        <v>84</v>
      </c>
      <c r="N19" s="157"/>
      <c r="O19"/>
      <c r="R19" t="s">
        <v>548</v>
      </c>
      <c r="S19" s="11" t="s">
        <v>86</v>
      </c>
      <c r="Y19" s="125">
        <v>1</v>
      </c>
      <c r="Z19" s="125">
        <v>1</v>
      </c>
      <c r="AA19" s="125">
        <v>1</v>
      </c>
      <c r="AB19" s="125">
        <v>1</v>
      </c>
      <c r="AC19" s="125">
        <v>1</v>
      </c>
      <c r="AD19" s="125">
        <v>1</v>
      </c>
    </row>
    <row r="20" spans="1:30" ht="14.4" x14ac:dyDescent="0.3">
      <c r="A20" s="145" t="s">
        <v>549</v>
      </c>
      <c r="B20" s="125">
        <f t="shared" si="0"/>
        <v>1</v>
      </c>
      <c r="C20" s="125">
        <v>1</v>
      </c>
      <c r="D20" s="7" t="s">
        <v>22</v>
      </c>
      <c r="E20" s="16" t="s">
        <v>49</v>
      </c>
      <c r="G20" s="183"/>
      <c r="H20" s="132"/>
      <c r="I20" s="132"/>
      <c r="J20" s="157"/>
      <c r="K20" s="185"/>
      <c r="L20" s="132"/>
      <c r="M20" s="131" t="s">
        <v>84</v>
      </c>
      <c r="N20" s="157"/>
      <c r="O20"/>
      <c r="R20" t="s">
        <v>550</v>
      </c>
      <c r="S20" s="11" t="s">
        <v>86</v>
      </c>
      <c r="Y20" s="125">
        <v>1</v>
      </c>
      <c r="Z20" s="125">
        <v>1</v>
      </c>
      <c r="AA20" s="125">
        <v>1</v>
      </c>
      <c r="AB20" s="125">
        <v>1</v>
      </c>
      <c r="AC20" s="125">
        <v>1</v>
      </c>
      <c r="AD20" s="125">
        <v>1</v>
      </c>
    </row>
    <row r="21" spans="1:30" s="38" customFormat="1" ht="14.4" x14ac:dyDescent="0.3">
      <c r="A21" s="146" t="s">
        <v>551</v>
      </c>
      <c r="B21" s="133">
        <f t="shared" si="0"/>
        <v>1</v>
      </c>
      <c r="C21" s="133">
        <v>1</v>
      </c>
      <c r="D21" s="38" t="s">
        <v>22</v>
      </c>
      <c r="E21" s="134" t="s">
        <v>49</v>
      </c>
      <c r="F21" s="134"/>
      <c r="G21" s="184"/>
      <c r="H21" s="135"/>
      <c r="I21" s="135"/>
      <c r="J21" s="159"/>
      <c r="K21" s="186"/>
      <c r="L21" s="135"/>
      <c r="M21" s="153" t="s">
        <v>84</v>
      </c>
      <c r="N21" s="159"/>
      <c r="O21" s="152"/>
      <c r="P21" s="136"/>
      <c r="Q21" s="136"/>
      <c r="R21" s="152" t="s">
        <v>552</v>
      </c>
      <c r="S21" s="99" t="s">
        <v>86</v>
      </c>
      <c r="Y21" s="133">
        <v>1</v>
      </c>
      <c r="Z21" s="133">
        <v>1</v>
      </c>
      <c r="AA21" s="133">
        <v>1</v>
      </c>
      <c r="AB21" s="133">
        <v>1</v>
      </c>
      <c r="AC21" s="133">
        <v>1</v>
      </c>
      <c r="AD21" s="133">
        <v>1</v>
      </c>
    </row>
    <row r="22" spans="1:30" s="41" customFormat="1" ht="14.4" x14ac:dyDescent="0.3">
      <c r="A22" s="147" t="s">
        <v>540</v>
      </c>
      <c r="B22" s="140">
        <f t="shared" si="0"/>
        <v>1</v>
      </c>
      <c r="C22" s="140">
        <v>1</v>
      </c>
      <c r="D22" s="41" t="s">
        <v>25</v>
      </c>
      <c r="E22" s="141" t="s">
        <v>541</v>
      </c>
      <c r="F22" s="141"/>
      <c r="G22" s="154"/>
      <c r="H22" s="51"/>
      <c r="I22" s="51"/>
      <c r="J22" s="67"/>
      <c r="K22" s="88"/>
      <c r="L22" s="51"/>
      <c r="M22" s="142" t="s">
        <v>84</v>
      </c>
      <c r="N22" s="67"/>
      <c r="O22" s="143"/>
      <c r="P22" s="144"/>
      <c r="Q22" s="144"/>
      <c r="R22" s="143" t="s">
        <v>542</v>
      </c>
      <c r="S22" s="93" t="s">
        <v>86</v>
      </c>
      <c r="Y22" s="140">
        <v>1</v>
      </c>
      <c r="Z22" s="140">
        <v>1</v>
      </c>
      <c r="AA22" s="140">
        <v>1</v>
      </c>
      <c r="AB22" s="140">
        <v>1</v>
      </c>
      <c r="AC22" s="140">
        <v>1</v>
      </c>
      <c r="AD22" s="140">
        <v>1</v>
      </c>
    </row>
    <row r="23" spans="1:30" ht="14.4" x14ac:dyDescent="0.3">
      <c r="A23" s="148" t="s">
        <v>543</v>
      </c>
      <c r="B23" s="125">
        <f t="shared" si="0"/>
        <v>1</v>
      </c>
      <c r="C23" s="125">
        <v>1</v>
      </c>
      <c r="D23" s="7" t="s">
        <v>25</v>
      </c>
      <c r="E23" s="16" t="s">
        <v>541</v>
      </c>
      <c r="G23" s="160"/>
      <c r="H23" s="132"/>
      <c r="I23" s="132"/>
      <c r="J23" s="157"/>
      <c r="K23" s="68"/>
      <c r="L23" s="132"/>
      <c r="M23" s="131" t="s">
        <v>84</v>
      </c>
      <c r="N23" s="157"/>
      <c r="O23"/>
      <c r="R23" t="s">
        <v>544</v>
      </c>
      <c r="S23" s="11" t="s">
        <v>86</v>
      </c>
      <c r="Y23" s="125">
        <v>1</v>
      </c>
      <c r="Z23" s="125">
        <v>1</v>
      </c>
      <c r="AA23" s="125">
        <v>1</v>
      </c>
      <c r="AB23" s="125">
        <v>1</v>
      </c>
      <c r="AC23" s="125">
        <v>1</v>
      </c>
      <c r="AD23" s="125">
        <v>1</v>
      </c>
    </row>
    <row r="24" spans="1:30" ht="14.4" x14ac:dyDescent="0.3">
      <c r="A24" s="148" t="s">
        <v>545</v>
      </c>
      <c r="B24" s="125">
        <f t="shared" si="0"/>
        <v>1</v>
      </c>
      <c r="C24" s="125">
        <v>1</v>
      </c>
      <c r="D24" s="7" t="s">
        <v>25</v>
      </c>
      <c r="E24" s="16" t="s">
        <v>49</v>
      </c>
      <c r="G24" s="183"/>
      <c r="H24" s="132"/>
      <c r="I24" s="132"/>
      <c r="J24" s="157"/>
      <c r="K24" s="185"/>
      <c r="L24" s="132"/>
      <c r="M24" s="131" t="s">
        <v>84</v>
      </c>
      <c r="N24" s="157"/>
      <c r="O24"/>
      <c r="R24" t="s">
        <v>546</v>
      </c>
      <c r="S24" s="11" t="s">
        <v>86</v>
      </c>
      <c r="Y24" s="125">
        <v>1</v>
      </c>
      <c r="Z24" s="125">
        <v>1</v>
      </c>
      <c r="AA24" s="125">
        <v>1</v>
      </c>
      <c r="AB24" s="125">
        <v>1</v>
      </c>
      <c r="AC24" s="125">
        <v>1</v>
      </c>
      <c r="AD24" s="125">
        <v>1</v>
      </c>
    </row>
    <row r="25" spans="1:30" ht="14.4" x14ac:dyDescent="0.3">
      <c r="A25" s="148" t="s">
        <v>547</v>
      </c>
      <c r="B25" s="125">
        <f t="shared" si="0"/>
        <v>1</v>
      </c>
      <c r="C25" s="125">
        <v>1</v>
      </c>
      <c r="D25" s="7" t="s">
        <v>25</v>
      </c>
      <c r="E25" s="16" t="s">
        <v>49</v>
      </c>
      <c r="G25" s="183"/>
      <c r="H25" s="132"/>
      <c r="I25" s="132"/>
      <c r="J25" s="157"/>
      <c r="K25" s="185"/>
      <c r="L25" s="132"/>
      <c r="M25" s="131" t="s">
        <v>84</v>
      </c>
      <c r="N25" s="157"/>
      <c r="O25"/>
      <c r="R25" t="s">
        <v>548</v>
      </c>
      <c r="S25" s="11" t="s">
        <v>86</v>
      </c>
      <c r="Y25" s="125">
        <v>1</v>
      </c>
      <c r="Z25" s="125">
        <v>1</v>
      </c>
      <c r="AA25" s="125">
        <v>1</v>
      </c>
      <c r="AB25" s="125">
        <v>1</v>
      </c>
      <c r="AC25" s="125">
        <v>1</v>
      </c>
      <c r="AD25" s="125">
        <v>1</v>
      </c>
    </row>
    <row r="26" spans="1:30" ht="14.4" x14ac:dyDescent="0.3">
      <c r="A26" s="148" t="s">
        <v>549</v>
      </c>
      <c r="B26" s="125">
        <f t="shared" si="0"/>
        <v>1</v>
      </c>
      <c r="C26" s="125">
        <v>1</v>
      </c>
      <c r="D26" s="7" t="s">
        <v>25</v>
      </c>
      <c r="E26" s="16" t="s">
        <v>49</v>
      </c>
      <c r="G26" s="183"/>
      <c r="H26" s="132"/>
      <c r="I26" s="132"/>
      <c r="J26" s="157"/>
      <c r="K26" s="185"/>
      <c r="L26" s="132"/>
      <c r="M26" s="131" t="s">
        <v>84</v>
      </c>
      <c r="N26" s="157"/>
      <c r="O26"/>
      <c r="R26" t="s">
        <v>550</v>
      </c>
      <c r="S26" s="11" t="s">
        <v>86</v>
      </c>
      <c r="Y26" s="125">
        <v>1</v>
      </c>
      <c r="Z26" s="125">
        <v>1</v>
      </c>
      <c r="AA26" s="125">
        <v>1</v>
      </c>
      <c r="AB26" s="125">
        <v>1</v>
      </c>
      <c r="AC26" s="125">
        <v>1</v>
      </c>
      <c r="AD26" s="125">
        <v>1</v>
      </c>
    </row>
    <row r="27" spans="1:30" s="38" customFormat="1" ht="14.4" x14ac:dyDescent="0.3">
      <c r="A27" s="149" t="s">
        <v>551</v>
      </c>
      <c r="B27" s="133">
        <f t="shared" si="0"/>
        <v>1</v>
      </c>
      <c r="C27" s="133">
        <v>1</v>
      </c>
      <c r="D27" s="38" t="s">
        <v>25</v>
      </c>
      <c r="E27" s="134" t="s">
        <v>49</v>
      </c>
      <c r="F27" s="134"/>
      <c r="G27" s="184"/>
      <c r="H27" s="135"/>
      <c r="I27" s="135"/>
      <c r="J27" s="159"/>
      <c r="K27" s="186"/>
      <c r="L27" s="135"/>
      <c r="M27" s="153" t="s">
        <v>84</v>
      </c>
      <c r="N27" s="159"/>
      <c r="O27" s="152"/>
      <c r="P27" s="136"/>
      <c r="Q27" s="136"/>
      <c r="R27" s="152" t="s">
        <v>552</v>
      </c>
      <c r="S27" s="99" t="s">
        <v>86</v>
      </c>
      <c r="Y27" s="133">
        <v>1</v>
      </c>
      <c r="Z27" s="133">
        <v>1</v>
      </c>
      <c r="AA27" s="133">
        <v>1</v>
      </c>
      <c r="AB27" s="133">
        <v>1</v>
      </c>
      <c r="AC27" s="133">
        <v>1</v>
      </c>
      <c r="AD27" s="133">
        <v>1</v>
      </c>
    </row>
    <row r="28" spans="1:30" s="41" customFormat="1" ht="14.4" x14ac:dyDescent="0.3">
      <c r="A28" s="139" t="s">
        <v>540</v>
      </c>
      <c r="B28" s="140">
        <f t="shared" si="0"/>
        <v>1</v>
      </c>
      <c r="C28" s="140">
        <v>0</v>
      </c>
      <c r="D28" s="41" t="s">
        <v>28</v>
      </c>
      <c r="E28" s="141" t="s">
        <v>541</v>
      </c>
      <c r="F28" s="141"/>
      <c r="G28" s="154"/>
      <c r="H28" s="51"/>
      <c r="I28" s="51"/>
      <c r="J28" s="67"/>
      <c r="K28" s="88"/>
      <c r="L28" s="51"/>
      <c r="M28" s="142" t="s">
        <v>84</v>
      </c>
      <c r="N28" s="67"/>
      <c r="O28" s="143"/>
      <c r="P28" s="144"/>
      <c r="Q28" s="144"/>
      <c r="R28" s="143" t="s">
        <v>542</v>
      </c>
      <c r="S28" s="93" t="s">
        <v>86</v>
      </c>
      <c r="Y28" s="140">
        <v>1</v>
      </c>
      <c r="Z28" s="140">
        <v>1</v>
      </c>
      <c r="AA28" s="140">
        <v>1</v>
      </c>
      <c r="AB28" s="140">
        <v>1</v>
      </c>
      <c r="AC28" s="140">
        <v>1</v>
      </c>
      <c r="AD28" s="140">
        <v>1</v>
      </c>
    </row>
    <row r="29" spans="1:30" ht="14.4" x14ac:dyDescent="0.3">
      <c r="A29" s="145" t="s">
        <v>543</v>
      </c>
      <c r="B29" s="125">
        <f t="shared" si="0"/>
        <v>1</v>
      </c>
      <c r="C29" s="125">
        <v>0</v>
      </c>
      <c r="D29" s="7" t="s">
        <v>28</v>
      </c>
      <c r="E29" s="16" t="s">
        <v>541</v>
      </c>
      <c r="G29" s="160"/>
      <c r="H29" s="132"/>
      <c r="I29" s="132"/>
      <c r="J29" s="157"/>
      <c r="K29" s="68"/>
      <c r="L29" s="132"/>
      <c r="M29" s="131" t="s">
        <v>84</v>
      </c>
      <c r="N29" s="157"/>
      <c r="O29"/>
      <c r="R29" t="s">
        <v>544</v>
      </c>
      <c r="S29" s="11" t="s">
        <v>86</v>
      </c>
      <c r="Y29" s="125">
        <v>1</v>
      </c>
      <c r="Z29" s="125">
        <v>1</v>
      </c>
      <c r="AA29" s="125">
        <v>1</v>
      </c>
      <c r="AB29" s="125">
        <v>1</v>
      </c>
      <c r="AC29" s="125">
        <v>1</v>
      </c>
      <c r="AD29" s="125">
        <v>1</v>
      </c>
    </row>
    <row r="30" spans="1:30" ht="14.4" x14ac:dyDescent="0.3">
      <c r="A30" s="145" t="s">
        <v>545</v>
      </c>
      <c r="B30" s="125">
        <f t="shared" si="0"/>
        <v>1</v>
      </c>
      <c r="C30" s="125">
        <v>0</v>
      </c>
      <c r="D30" s="7" t="s">
        <v>28</v>
      </c>
      <c r="E30" s="16" t="s">
        <v>49</v>
      </c>
      <c r="G30" s="183"/>
      <c r="H30" s="132"/>
      <c r="I30" s="132"/>
      <c r="J30" s="157"/>
      <c r="K30" s="185"/>
      <c r="L30" s="132"/>
      <c r="M30" s="131" t="s">
        <v>84</v>
      </c>
      <c r="N30" s="157"/>
      <c r="O30"/>
      <c r="R30" t="s">
        <v>546</v>
      </c>
      <c r="S30" s="11" t="s">
        <v>86</v>
      </c>
      <c r="Y30" s="125">
        <v>1</v>
      </c>
      <c r="Z30" s="125">
        <v>1</v>
      </c>
      <c r="AA30" s="125">
        <v>1</v>
      </c>
      <c r="AB30" s="125">
        <v>1</v>
      </c>
      <c r="AC30" s="125">
        <v>1</v>
      </c>
      <c r="AD30" s="125">
        <v>1</v>
      </c>
    </row>
    <row r="31" spans="1:30" ht="14.4" x14ac:dyDescent="0.3">
      <c r="A31" s="145" t="s">
        <v>547</v>
      </c>
      <c r="B31" s="125">
        <f t="shared" si="0"/>
        <v>1</v>
      </c>
      <c r="C31" s="125">
        <v>0</v>
      </c>
      <c r="D31" s="7" t="s">
        <v>28</v>
      </c>
      <c r="E31" s="16" t="s">
        <v>49</v>
      </c>
      <c r="G31" s="183"/>
      <c r="H31" s="132"/>
      <c r="I31" s="132"/>
      <c r="J31" s="157"/>
      <c r="K31" s="185"/>
      <c r="L31" s="132"/>
      <c r="M31" s="131" t="s">
        <v>84</v>
      </c>
      <c r="N31" s="157"/>
      <c r="O31"/>
      <c r="R31" t="s">
        <v>548</v>
      </c>
      <c r="S31" s="11" t="s">
        <v>86</v>
      </c>
      <c r="Y31" s="125">
        <v>1</v>
      </c>
      <c r="Z31" s="125">
        <v>1</v>
      </c>
      <c r="AA31" s="125">
        <v>1</v>
      </c>
      <c r="AB31" s="125">
        <v>1</v>
      </c>
      <c r="AC31" s="125">
        <v>1</v>
      </c>
      <c r="AD31" s="125">
        <v>1</v>
      </c>
    </row>
    <row r="32" spans="1:30" ht="14.4" x14ac:dyDescent="0.3">
      <c r="A32" s="145" t="s">
        <v>549</v>
      </c>
      <c r="B32" s="125">
        <f t="shared" si="0"/>
        <v>1</v>
      </c>
      <c r="C32" s="125">
        <v>0</v>
      </c>
      <c r="D32" s="7" t="s">
        <v>28</v>
      </c>
      <c r="E32" s="16" t="s">
        <v>49</v>
      </c>
      <c r="G32" s="183"/>
      <c r="H32" s="132"/>
      <c r="I32" s="132"/>
      <c r="J32" s="157"/>
      <c r="K32" s="185"/>
      <c r="L32" s="132"/>
      <c r="M32" s="131" t="s">
        <v>84</v>
      </c>
      <c r="N32" s="157"/>
      <c r="O32"/>
      <c r="R32" t="s">
        <v>550</v>
      </c>
      <c r="S32" s="11" t="s">
        <v>86</v>
      </c>
      <c r="Y32" s="125">
        <v>1</v>
      </c>
      <c r="Z32" s="125">
        <v>1</v>
      </c>
      <c r="AA32" s="125">
        <v>1</v>
      </c>
      <c r="AB32" s="125">
        <v>1</v>
      </c>
      <c r="AC32" s="125">
        <v>1</v>
      </c>
      <c r="AD32" s="125">
        <v>1</v>
      </c>
    </row>
    <row r="33" spans="1:30" s="38" customFormat="1" ht="14.4" x14ac:dyDescent="0.3">
      <c r="A33" s="146" t="s">
        <v>551</v>
      </c>
      <c r="B33" s="133">
        <f t="shared" si="0"/>
        <v>1</v>
      </c>
      <c r="C33" s="133">
        <v>0</v>
      </c>
      <c r="D33" s="38" t="s">
        <v>28</v>
      </c>
      <c r="E33" s="134" t="s">
        <v>49</v>
      </c>
      <c r="F33" s="134"/>
      <c r="G33" s="184"/>
      <c r="H33" s="135"/>
      <c r="I33" s="135"/>
      <c r="J33" s="159"/>
      <c r="K33" s="186"/>
      <c r="L33" s="135"/>
      <c r="M33" s="153" t="s">
        <v>84</v>
      </c>
      <c r="N33" s="159"/>
      <c r="O33" s="152"/>
      <c r="P33" s="136"/>
      <c r="Q33" s="136"/>
      <c r="R33" s="152" t="s">
        <v>552</v>
      </c>
      <c r="S33" s="99" t="s">
        <v>86</v>
      </c>
      <c r="Y33" s="133">
        <v>1</v>
      </c>
      <c r="Z33" s="133">
        <v>1</v>
      </c>
      <c r="AA33" s="133">
        <v>1</v>
      </c>
      <c r="AB33" s="133">
        <v>1</v>
      </c>
      <c r="AC33" s="133">
        <v>1</v>
      </c>
      <c r="AD33" s="133">
        <v>1</v>
      </c>
    </row>
    <row r="34" spans="1:30" s="5" customFormat="1" x14ac:dyDescent="0.3">
      <c r="E34" s="122"/>
      <c r="F34" s="122"/>
      <c r="G34" s="68"/>
      <c r="H34" s="29"/>
      <c r="I34" s="29"/>
      <c r="J34" s="69"/>
      <c r="K34" s="68"/>
      <c r="L34" s="29"/>
      <c r="M34" s="29"/>
      <c r="N34" s="69"/>
      <c r="P34" s="2"/>
      <c r="Q34" s="2"/>
      <c r="S34" s="121"/>
    </row>
    <row r="35" spans="1:30" s="5" customFormat="1" x14ac:dyDescent="0.3">
      <c r="E35" s="122"/>
      <c r="F35" s="122"/>
      <c r="G35" s="68"/>
      <c r="H35" s="29"/>
      <c r="I35" s="29"/>
      <c r="J35" s="69"/>
      <c r="K35" s="68"/>
      <c r="L35" s="29"/>
      <c r="M35" s="29"/>
      <c r="N35" s="69"/>
      <c r="P35" s="2"/>
      <c r="Q35" s="2"/>
      <c r="S35" s="121"/>
    </row>
    <row r="36" spans="1:30" s="5" customFormat="1" x14ac:dyDescent="0.3">
      <c r="E36" s="122"/>
      <c r="F36" s="122"/>
      <c r="G36" s="68"/>
      <c r="H36" s="29"/>
      <c r="I36" s="29"/>
      <c r="J36" s="69"/>
      <c r="K36" s="68"/>
      <c r="L36" s="29"/>
      <c r="M36" s="29"/>
      <c r="N36" s="69"/>
      <c r="P36" s="2"/>
      <c r="Q36" s="2"/>
      <c r="S36" s="121"/>
    </row>
    <row r="37" spans="1:30" s="5" customFormat="1" x14ac:dyDescent="0.3">
      <c r="E37" s="122"/>
      <c r="F37" s="122"/>
      <c r="G37" s="68"/>
      <c r="H37" s="29"/>
      <c r="I37" s="29"/>
      <c r="J37" s="69"/>
      <c r="K37" s="68"/>
      <c r="L37" s="29"/>
      <c r="M37" s="29"/>
      <c r="N37" s="69"/>
      <c r="P37" s="2"/>
      <c r="Q37" s="2"/>
      <c r="S37" s="121"/>
    </row>
    <row r="38" spans="1:30" s="5" customFormat="1" x14ac:dyDescent="0.3">
      <c r="E38" s="122"/>
      <c r="F38" s="122"/>
      <c r="G38" s="68"/>
      <c r="H38" s="29"/>
      <c r="I38" s="29"/>
      <c r="J38" s="69"/>
      <c r="K38" s="68"/>
      <c r="L38" s="29"/>
      <c r="M38" s="29"/>
      <c r="N38" s="69"/>
      <c r="P38" s="2"/>
      <c r="Q38" s="2"/>
      <c r="S38" s="121"/>
    </row>
    <row r="39" spans="1:30" s="5" customFormat="1" x14ac:dyDescent="0.3">
      <c r="E39" s="122"/>
      <c r="F39" s="122"/>
      <c r="G39" s="68"/>
      <c r="H39" s="29"/>
      <c r="I39" s="29"/>
      <c r="J39" s="69"/>
      <c r="K39" s="68"/>
      <c r="L39" s="29"/>
      <c r="M39" s="29"/>
      <c r="N39" s="69"/>
      <c r="P39" s="2"/>
      <c r="Q39" s="2"/>
      <c r="S39" s="121"/>
    </row>
    <row r="40" spans="1:30" s="5" customFormat="1" x14ac:dyDescent="0.3">
      <c r="E40" s="122"/>
      <c r="F40" s="122"/>
      <c r="G40" s="68"/>
      <c r="H40" s="29"/>
      <c r="I40" s="29"/>
      <c r="J40" s="69"/>
      <c r="K40" s="68"/>
      <c r="L40" s="29"/>
      <c r="M40" s="29"/>
      <c r="N40" s="69"/>
      <c r="P40" s="2"/>
      <c r="Q40" s="2"/>
      <c r="S40" s="121"/>
    </row>
    <row r="41" spans="1:30" s="5" customFormat="1" x14ac:dyDescent="0.3">
      <c r="E41" s="122"/>
      <c r="F41" s="122"/>
      <c r="G41" s="68"/>
      <c r="H41" s="29"/>
      <c r="I41" s="29"/>
      <c r="J41" s="69"/>
      <c r="K41" s="68"/>
      <c r="L41" s="29"/>
      <c r="M41" s="29"/>
      <c r="N41" s="69"/>
      <c r="P41" s="2"/>
      <c r="Q41" s="2"/>
      <c r="S41" s="121"/>
    </row>
    <row r="42" spans="1:30" s="5" customFormat="1" x14ac:dyDescent="0.3">
      <c r="E42" s="122"/>
      <c r="F42" s="122"/>
      <c r="G42" s="68"/>
      <c r="H42" s="29"/>
      <c r="I42" s="29"/>
      <c r="J42" s="69"/>
      <c r="K42" s="68"/>
      <c r="L42" s="29"/>
      <c r="M42" s="29"/>
      <c r="N42" s="69"/>
      <c r="P42" s="6"/>
      <c r="Q42" s="6"/>
      <c r="S42" s="121"/>
    </row>
    <row r="43" spans="1:30" s="5" customFormat="1" x14ac:dyDescent="0.3">
      <c r="E43" s="122"/>
      <c r="F43" s="122"/>
      <c r="G43" s="68"/>
      <c r="H43" s="29"/>
      <c r="I43" s="29"/>
      <c r="J43" s="69"/>
      <c r="K43" s="68"/>
      <c r="L43" s="29"/>
      <c r="M43" s="29"/>
      <c r="N43" s="69"/>
      <c r="P43" s="6"/>
      <c r="Q43" s="6"/>
      <c r="S43" s="121"/>
    </row>
    <row r="44" spans="1:30" s="5" customFormat="1" x14ac:dyDescent="0.3">
      <c r="E44" s="122"/>
      <c r="F44" s="122"/>
      <c r="G44" s="68"/>
      <c r="H44" s="29"/>
      <c r="I44" s="29"/>
      <c r="J44" s="69"/>
      <c r="K44" s="68"/>
      <c r="L44" s="29"/>
      <c r="M44" s="29"/>
      <c r="N44" s="69"/>
      <c r="P44" s="6"/>
      <c r="Q44" s="6"/>
      <c r="S44" s="121"/>
    </row>
    <row r="45" spans="1:30" s="5" customFormat="1" x14ac:dyDescent="0.3">
      <c r="E45" s="122"/>
      <c r="F45" s="122"/>
      <c r="G45" s="68"/>
      <c r="H45" s="29"/>
      <c r="I45" s="29"/>
      <c r="J45" s="69"/>
      <c r="K45" s="68"/>
      <c r="L45" s="29"/>
      <c r="M45" s="29"/>
      <c r="N45" s="69"/>
      <c r="P45" s="6"/>
      <c r="Q45" s="6"/>
      <c r="S45" s="121"/>
    </row>
    <row r="46" spans="1:30" s="5" customFormat="1" x14ac:dyDescent="0.3">
      <c r="E46" s="122"/>
      <c r="F46" s="122"/>
      <c r="G46" s="68"/>
      <c r="H46" s="29"/>
      <c r="I46" s="29"/>
      <c r="J46" s="69"/>
      <c r="K46" s="68"/>
      <c r="L46" s="29"/>
      <c r="M46" s="29"/>
      <c r="N46" s="69"/>
      <c r="P46" s="6"/>
      <c r="Q46" s="6"/>
      <c r="S46" s="121"/>
    </row>
    <row r="47" spans="1:30" s="5" customFormat="1" x14ac:dyDescent="0.3">
      <c r="E47" s="122"/>
      <c r="F47" s="122"/>
      <c r="G47" s="68"/>
      <c r="H47" s="29"/>
      <c r="I47" s="29"/>
      <c r="J47" s="69"/>
      <c r="K47" s="68"/>
      <c r="L47" s="29"/>
      <c r="M47" s="29"/>
      <c r="N47" s="69"/>
      <c r="P47" s="6"/>
      <c r="Q47" s="6"/>
      <c r="S47" s="121"/>
    </row>
    <row r="48" spans="1:30" s="5" customFormat="1" x14ac:dyDescent="0.3">
      <c r="E48" s="122"/>
      <c r="F48" s="122"/>
      <c r="G48" s="68"/>
      <c r="H48" s="29"/>
      <c r="I48" s="29"/>
      <c r="J48" s="69"/>
      <c r="K48" s="68"/>
      <c r="L48" s="29"/>
      <c r="M48" s="29"/>
      <c r="N48" s="69"/>
      <c r="P48" s="6"/>
      <c r="Q48" s="6"/>
      <c r="S48" s="121"/>
    </row>
    <row r="49" spans="5:19" s="5" customFormat="1" x14ac:dyDescent="0.3">
      <c r="E49" s="122"/>
      <c r="F49" s="122"/>
      <c r="G49" s="68"/>
      <c r="H49" s="29"/>
      <c r="I49" s="29"/>
      <c r="J49" s="69"/>
      <c r="K49" s="68"/>
      <c r="L49" s="29"/>
      <c r="M49" s="29"/>
      <c r="N49" s="69"/>
      <c r="P49" s="6"/>
      <c r="Q49" s="6"/>
      <c r="S49" s="121"/>
    </row>
    <row r="50" spans="5:19" s="5" customFormat="1" x14ac:dyDescent="0.3">
      <c r="E50" s="122"/>
      <c r="F50" s="122"/>
      <c r="G50" s="68"/>
      <c r="H50" s="29"/>
      <c r="I50" s="29"/>
      <c r="J50" s="69"/>
      <c r="K50" s="68"/>
      <c r="L50" s="29"/>
      <c r="M50" s="29"/>
      <c r="N50" s="69"/>
      <c r="P50" s="6"/>
      <c r="Q50" s="6"/>
      <c r="S50" s="121"/>
    </row>
    <row r="51" spans="5:19" s="5" customFormat="1" x14ac:dyDescent="0.3">
      <c r="E51" s="122"/>
      <c r="F51" s="122"/>
      <c r="G51" s="68"/>
      <c r="H51" s="29"/>
      <c r="I51" s="29"/>
      <c r="J51" s="69"/>
      <c r="K51" s="68"/>
      <c r="L51" s="29"/>
      <c r="M51" s="29"/>
      <c r="N51" s="69"/>
      <c r="P51" s="6"/>
      <c r="Q51" s="6"/>
      <c r="S51" s="121"/>
    </row>
    <row r="52" spans="5:19" s="5" customFormat="1" x14ac:dyDescent="0.3">
      <c r="E52" s="122"/>
      <c r="F52" s="122"/>
      <c r="G52" s="68"/>
      <c r="H52" s="29"/>
      <c r="I52" s="29"/>
      <c r="J52" s="69"/>
      <c r="K52" s="68"/>
      <c r="L52" s="29"/>
      <c r="M52" s="29"/>
      <c r="N52" s="69"/>
      <c r="P52" s="6"/>
      <c r="Q52" s="6"/>
      <c r="S52" s="121"/>
    </row>
    <row r="53" spans="5:19" s="5" customFormat="1" x14ac:dyDescent="0.3">
      <c r="E53" s="122"/>
      <c r="F53" s="122"/>
      <c r="G53" s="68"/>
      <c r="H53" s="29"/>
      <c r="I53" s="29"/>
      <c r="J53" s="69"/>
      <c r="K53" s="68"/>
      <c r="L53" s="29"/>
      <c r="M53" s="29"/>
      <c r="N53" s="69"/>
      <c r="P53" s="6"/>
      <c r="Q53" s="6"/>
      <c r="S53" s="121"/>
    </row>
    <row r="54" spans="5:19" s="5" customFormat="1" x14ac:dyDescent="0.3">
      <c r="E54" s="122"/>
      <c r="F54" s="122"/>
      <c r="G54" s="68"/>
      <c r="H54" s="29"/>
      <c r="I54" s="29"/>
      <c r="J54" s="69"/>
      <c r="K54" s="68"/>
      <c r="L54" s="29"/>
      <c r="M54" s="29"/>
      <c r="N54" s="69"/>
      <c r="P54" s="6"/>
      <c r="Q54" s="6"/>
      <c r="S54" s="121"/>
    </row>
    <row r="55" spans="5:19" s="5" customFormat="1" x14ac:dyDescent="0.3">
      <c r="E55" s="122"/>
      <c r="F55" s="122"/>
      <c r="G55" s="68"/>
      <c r="H55" s="29"/>
      <c r="I55" s="29"/>
      <c r="J55" s="69"/>
      <c r="K55" s="68"/>
      <c r="L55" s="29"/>
      <c r="M55" s="29"/>
      <c r="N55" s="69"/>
      <c r="P55" s="6"/>
      <c r="Q55" s="6"/>
      <c r="S55" s="121"/>
    </row>
    <row r="56" spans="5:19" s="5" customFormat="1" x14ac:dyDescent="0.3">
      <c r="E56" s="122"/>
      <c r="F56" s="122"/>
      <c r="G56" s="68"/>
      <c r="H56" s="29"/>
      <c r="I56" s="29"/>
      <c r="J56" s="69"/>
      <c r="K56" s="68"/>
      <c r="L56" s="29"/>
      <c r="M56" s="29"/>
      <c r="N56" s="69"/>
      <c r="P56" s="6"/>
      <c r="Q56" s="6"/>
      <c r="S56" s="121"/>
    </row>
    <row r="57" spans="5:19" s="5" customFormat="1" x14ac:dyDescent="0.3">
      <c r="E57" s="122"/>
      <c r="F57" s="122"/>
      <c r="G57" s="68"/>
      <c r="H57" s="29"/>
      <c r="I57" s="29"/>
      <c r="J57" s="69"/>
      <c r="K57" s="68"/>
      <c r="L57" s="29"/>
      <c r="M57" s="29"/>
      <c r="N57" s="69"/>
      <c r="P57" s="6"/>
      <c r="Q57" s="6"/>
      <c r="S57" s="121"/>
    </row>
    <row r="58" spans="5:19" s="5" customFormat="1" x14ac:dyDescent="0.3">
      <c r="E58" s="122"/>
      <c r="F58" s="122"/>
      <c r="G58" s="68"/>
      <c r="H58" s="29"/>
      <c r="I58" s="29"/>
      <c r="J58" s="69"/>
      <c r="K58" s="68"/>
      <c r="L58" s="29"/>
      <c r="M58" s="29"/>
      <c r="N58" s="69"/>
      <c r="P58" s="6"/>
      <c r="Q58" s="6"/>
      <c r="S58" s="121"/>
    </row>
    <row r="59" spans="5:19" s="5" customFormat="1" x14ac:dyDescent="0.3">
      <c r="E59" s="122"/>
      <c r="F59" s="122"/>
      <c r="G59" s="68"/>
      <c r="H59" s="29"/>
      <c r="I59" s="29"/>
      <c r="J59" s="69"/>
      <c r="K59" s="68"/>
      <c r="L59" s="29"/>
      <c r="M59" s="29"/>
      <c r="N59" s="69"/>
      <c r="P59" s="6"/>
      <c r="Q59" s="6"/>
      <c r="S59" s="121"/>
    </row>
    <row r="60" spans="5:19" s="5" customFormat="1" x14ac:dyDescent="0.3">
      <c r="E60" s="122"/>
      <c r="F60" s="122"/>
      <c r="G60" s="68"/>
      <c r="H60" s="29"/>
      <c r="I60" s="29"/>
      <c r="J60" s="69"/>
      <c r="K60" s="68"/>
      <c r="L60" s="29"/>
      <c r="M60" s="29"/>
      <c r="N60" s="69"/>
      <c r="P60" s="6"/>
      <c r="Q60" s="6"/>
      <c r="S60" s="121"/>
    </row>
    <row r="61" spans="5:19" s="5" customFormat="1" x14ac:dyDescent="0.3">
      <c r="E61" s="122"/>
      <c r="F61" s="122"/>
      <c r="G61" s="68"/>
      <c r="H61" s="29"/>
      <c r="I61" s="29"/>
      <c r="J61" s="69"/>
      <c r="K61" s="68"/>
      <c r="L61" s="29"/>
      <c r="M61" s="29"/>
      <c r="N61" s="69"/>
      <c r="P61" s="6"/>
      <c r="Q61" s="6"/>
      <c r="S61" s="121"/>
    </row>
    <row r="62" spans="5:19" s="5" customFormat="1" x14ac:dyDescent="0.3">
      <c r="E62" s="122"/>
      <c r="F62" s="122"/>
      <c r="G62" s="68"/>
      <c r="H62" s="29"/>
      <c r="I62" s="29"/>
      <c r="J62" s="69"/>
      <c r="K62" s="68"/>
      <c r="L62" s="29"/>
      <c r="M62" s="29"/>
      <c r="N62" s="69"/>
      <c r="P62" s="6"/>
      <c r="Q62" s="6"/>
      <c r="S62" s="121"/>
    </row>
    <row r="63" spans="5:19" s="5" customFormat="1" x14ac:dyDescent="0.3">
      <c r="E63" s="122"/>
      <c r="F63" s="122"/>
      <c r="G63" s="68"/>
      <c r="H63" s="29"/>
      <c r="I63" s="29"/>
      <c r="J63" s="69"/>
      <c r="K63" s="68"/>
      <c r="L63" s="29"/>
      <c r="M63" s="29"/>
      <c r="N63" s="69"/>
      <c r="P63" s="6"/>
      <c r="Q63" s="6"/>
      <c r="S63" s="121"/>
    </row>
    <row r="64" spans="5:19" x14ac:dyDescent="0.3">
      <c r="G64" s="74"/>
      <c r="J64" s="75"/>
      <c r="K64" s="74"/>
      <c r="N64" s="75"/>
    </row>
    <row r="65" spans="7:14" x14ac:dyDescent="0.3">
      <c r="G65" s="74"/>
      <c r="J65" s="75"/>
      <c r="K65" s="74"/>
      <c r="N65" s="75"/>
    </row>
    <row r="66" spans="7:14" x14ac:dyDescent="0.3">
      <c r="G66" s="74"/>
      <c r="J66" s="75"/>
      <c r="K66" s="74"/>
      <c r="N66" s="75"/>
    </row>
    <row r="67" spans="7:14" x14ac:dyDescent="0.3">
      <c r="G67" s="74"/>
      <c r="J67" s="75"/>
      <c r="K67" s="74"/>
      <c r="N67" s="75"/>
    </row>
    <row r="68" spans="7:14" x14ac:dyDescent="0.3">
      <c r="G68" s="74"/>
      <c r="J68" s="75"/>
      <c r="K68" s="74"/>
      <c r="N68" s="75"/>
    </row>
    <row r="69" spans="7:14" x14ac:dyDescent="0.3">
      <c r="G69" s="74"/>
      <c r="J69" s="75"/>
      <c r="K69" s="74"/>
      <c r="N69" s="75"/>
    </row>
    <row r="70" spans="7:14" x14ac:dyDescent="0.3">
      <c r="G70" s="74"/>
      <c r="J70" s="75"/>
      <c r="K70" s="74"/>
      <c r="N70" s="75"/>
    </row>
    <row r="71" spans="7:14" x14ac:dyDescent="0.3">
      <c r="G71" s="74"/>
      <c r="J71" s="75"/>
      <c r="K71" s="74"/>
      <c r="N71" s="75"/>
    </row>
    <row r="72" spans="7:14" x14ac:dyDescent="0.3">
      <c r="G72" s="74"/>
      <c r="J72" s="75"/>
      <c r="K72" s="74"/>
      <c r="N72" s="75"/>
    </row>
    <row r="73" spans="7:14" x14ac:dyDescent="0.3">
      <c r="G73" s="74"/>
      <c r="J73" s="75"/>
      <c r="K73" s="74"/>
      <c r="N73" s="75"/>
    </row>
    <row r="74" spans="7:14" x14ac:dyDescent="0.3">
      <c r="G74" s="74"/>
      <c r="J74" s="75"/>
      <c r="K74" s="74"/>
      <c r="N74" s="75"/>
    </row>
    <row r="75" spans="7:14" x14ac:dyDescent="0.3">
      <c r="G75" s="74"/>
      <c r="J75" s="75"/>
      <c r="K75" s="74"/>
      <c r="N75" s="75"/>
    </row>
    <row r="76" spans="7:14" x14ac:dyDescent="0.3">
      <c r="G76" s="74"/>
      <c r="J76" s="75"/>
      <c r="K76" s="74"/>
      <c r="N76" s="75"/>
    </row>
    <row r="77" spans="7:14" x14ac:dyDescent="0.3">
      <c r="G77" s="74"/>
      <c r="J77" s="75"/>
      <c r="K77" s="74"/>
      <c r="N77" s="75"/>
    </row>
    <row r="78" spans="7:14" x14ac:dyDescent="0.3">
      <c r="G78" s="74"/>
      <c r="J78" s="75"/>
      <c r="K78" s="74"/>
      <c r="N78" s="75"/>
    </row>
    <row r="79" spans="7:14" x14ac:dyDescent="0.3">
      <c r="G79" s="74"/>
      <c r="J79" s="75"/>
      <c r="K79" s="74"/>
      <c r="N79" s="75"/>
    </row>
    <row r="80" spans="7:14" x14ac:dyDescent="0.3">
      <c r="G80" s="74"/>
      <c r="J80" s="75"/>
      <c r="K80" s="74"/>
      <c r="N80" s="75"/>
    </row>
    <row r="81" spans="7:14" x14ac:dyDescent="0.3">
      <c r="G81" s="74"/>
      <c r="J81" s="75"/>
      <c r="K81" s="74"/>
      <c r="N81" s="75"/>
    </row>
    <row r="82" spans="7:14" x14ac:dyDescent="0.3">
      <c r="G82" s="74"/>
      <c r="J82" s="75"/>
      <c r="K82" s="74"/>
      <c r="N82" s="75"/>
    </row>
    <row r="83" spans="7:14" x14ac:dyDescent="0.3">
      <c r="G83" s="74"/>
      <c r="J83" s="75"/>
      <c r="K83" s="74"/>
      <c r="N83" s="75"/>
    </row>
    <row r="84" spans="7:14" x14ac:dyDescent="0.3">
      <c r="G84" s="74"/>
      <c r="J84" s="75"/>
      <c r="K84" s="74"/>
      <c r="N84" s="75"/>
    </row>
    <row r="85" spans="7:14" x14ac:dyDescent="0.3">
      <c r="G85" s="74"/>
      <c r="J85" s="75"/>
      <c r="K85" s="74"/>
      <c r="N85" s="75"/>
    </row>
    <row r="86" spans="7:14" x14ac:dyDescent="0.3">
      <c r="G86" s="74"/>
      <c r="J86" s="75"/>
      <c r="K86" s="74"/>
      <c r="N86" s="75"/>
    </row>
    <row r="87" spans="7:14" x14ac:dyDescent="0.3">
      <c r="G87" s="74"/>
      <c r="J87" s="75"/>
      <c r="K87" s="74"/>
      <c r="N87" s="75"/>
    </row>
    <row r="88" spans="7:14" x14ac:dyDescent="0.3">
      <c r="G88" s="74"/>
      <c r="J88" s="75"/>
      <c r="K88" s="74"/>
      <c r="N88" s="75"/>
    </row>
    <row r="89" spans="7:14" x14ac:dyDescent="0.3">
      <c r="G89" s="74"/>
      <c r="J89" s="75"/>
      <c r="K89" s="74"/>
      <c r="N89" s="75"/>
    </row>
    <row r="90" spans="7:14" x14ac:dyDescent="0.3">
      <c r="G90" s="74"/>
      <c r="J90" s="75"/>
      <c r="K90" s="74"/>
      <c r="N90" s="75"/>
    </row>
    <row r="91" spans="7:14" x14ac:dyDescent="0.3">
      <c r="G91" s="74"/>
      <c r="J91" s="75"/>
      <c r="K91" s="74"/>
      <c r="N91" s="75"/>
    </row>
    <row r="92" spans="7:14" x14ac:dyDescent="0.3">
      <c r="G92" s="74"/>
      <c r="J92" s="75"/>
      <c r="K92" s="74"/>
      <c r="N92" s="75"/>
    </row>
    <row r="93" spans="7:14" x14ac:dyDescent="0.3">
      <c r="G93" s="74"/>
      <c r="J93" s="75"/>
      <c r="K93" s="74"/>
      <c r="N93" s="75"/>
    </row>
    <row r="94" spans="7:14" x14ac:dyDescent="0.3">
      <c r="G94" s="74"/>
      <c r="J94" s="75"/>
      <c r="K94" s="74"/>
      <c r="N94" s="75"/>
    </row>
    <row r="95" spans="7:14" x14ac:dyDescent="0.3">
      <c r="G95" s="74"/>
      <c r="J95" s="75"/>
      <c r="K95" s="74"/>
      <c r="N95" s="75"/>
    </row>
    <row r="96" spans="7:14" x14ac:dyDescent="0.3">
      <c r="G96" s="74"/>
      <c r="J96" s="75"/>
      <c r="K96" s="74"/>
      <c r="N96" s="75"/>
    </row>
    <row r="97" spans="7:14" x14ac:dyDescent="0.3">
      <c r="G97" s="74"/>
      <c r="J97" s="75"/>
      <c r="K97" s="74"/>
      <c r="N97" s="75"/>
    </row>
    <row r="98" spans="7:14" x14ac:dyDescent="0.3">
      <c r="G98" s="74"/>
      <c r="J98" s="75"/>
      <c r="K98" s="74"/>
      <c r="N98" s="75"/>
    </row>
    <row r="99" spans="7:14" x14ac:dyDescent="0.3">
      <c r="G99" s="74"/>
      <c r="J99" s="75"/>
      <c r="K99" s="74"/>
      <c r="N99" s="75"/>
    </row>
    <row r="100" spans="7:14" x14ac:dyDescent="0.3">
      <c r="G100" s="74"/>
      <c r="J100" s="75"/>
      <c r="K100" s="74"/>
      <c r="N100" s="75"/>
    </row>
    <row r="101" spans="7:14" x14ac:dyDescent="0.3">
      <c r="G101" s="74"/>
      <c r="J101" s="75"/>
      <c r="K101" s="74"/>
      <c r="N101" s="75"/>
    </row>
    <row r="102" spans="7:14" x14ac:dyDescent="0.3">
      <c r="G102" s="74"/>
      <c r="J102" s="75"/>
      <c r="K102" s="74"/>
      <c r="N102" s="75"/>
    </row>
    <row r="103" spans="7:14" ht="13.8" thickBot="1" x14ac:dyDescent="0.35">
      <c r="G103" s="76"/>
      <c r="H103" s="77"/>
      <c r="I103" s="77"/>
      <c r="J103" s="78"/>
      <c r="K103" s="76"/>
      <c r="L103" s="77"/>
      <c r="M103" s="77"/>
      <c r="N103" s="78"/>
    </row>
  </sheetData>
  <sheetProtection insertRows="0" deleteRows="0" autoFilter="0"/>
  <autoFilter ref="A15:S33">
    <filterColumn colId="15" showButton="0"/>
  </autoFilter>
  <sortState ref="A11:AN42">
    <sortCondition descending="1" ref="D11:D42"/>
  </sortState>
  <mergeCells count="32">
    <mergeCell ref="S7:T7"/>
    <mergeCell ref="U7:V7"/>
    <mergeCell ref="W7:X7"/>
    <mergeCell ref="Y7:Z7"/>
    <mergeCell ref="AA7:AB7"/>
    <mergeCell ref="S6:T6"/>
    <mergeCell ref="U6:V6"/>
    <mergeCell ref="W6:X6"/>
    <mergeCell ref="Y6:Z6"/>
    <mergeCell ref="AA6:AB6"/>
    <mergeCell ref="S5:T5"/>
    <mergeCell ref="U5:V5"/>
    <mergeCell ref="W5:X5"/>
    <mergeCell ref="Y5:Z5"/>
    <mergeCell ref="AA5:AB5"/>
    <mergeCell ref="S4:T4"/>
    <mergeCell ref="U4:V4"/>
    <mergeCell ref="W4:X4"/>
    <mergeCell ref="Y4:Z4"/>
    <mergeCell ref="AA4:AB4"/>
    <mergeCell ref="P15:Q15"/>
    <mergeCell ref="A1:E1"/>
    <mergeCell ref="G1:Q1"/>
    <mergeCell ref="A4:H7"/>
    <mergeCell ref="J4:M4"/>
    <mergeCell ref="N4:P4"/>
    <mergeCell ref="J5:M5"/>
    <mergeCell ref="N5:P5"/>
    <mergeCell ref="J6:M6"/>
    <mergeCell ref="N6:P6"/>
    <mergeCell ref="J7:M7"/>
    <mergeCell ref="N7:P7"/>
  </mergeCells>
  <conditionalFormatting sqref="P33:Q41 P16:Q18 P26:Q30 P20:Q24">
    <cfRule type="containsText" dxfId="14" priority="13" operator="containsText" text="So">
      <formula>NOT(ISERROR(SEARCH("So",P16)))</formula>
    </cfRule>
    <cfRule type="containsText" dxfId="13" priority="14" operator="containsText" text="Ec">
      <formula>NOT(ISERROR(SEARCH("Ec",P16)))</formula>
    </cfRule>
    <cfRule type="containsText" dxfId="12" priority="15" operator="containsText" text="En">
      <formula>NOT(ISERROR(SEARCH("En",P16)))</formula>
    </cfRule>
  </conditionalFormatting>
  <conditionalFormatting sqref="P31:Q31">
    <cfRule type="containsText" dxfId="11" priority="10" operator="containsText" text="So">
      <formula>NOT(ISERROR(SEARCH("So",P31)))</formula>
    </cfRule>
    <cfRule type="containsText" dxfId="10" priority="11" operator="containsText" text="Ec">
      <formula>NOT(ISERROR(SEARCH("Ec",P31)))</formula>
    </cfRule>
    <cfRule type="containsText" dxfId="9" priority="12" operator="containsText" text="En">
      <formula>NOT(ISERROR(SEARCH("En",P31)))</formula>
    </cfRule>
  </conditionalFormatting>
  <conditionalFormatting sqref="P32:Q32">
    <cfRule type="containsText" dxfId="8" priority="7" operator="containsText" text="So">
      <formula>NOT(ISERROR(SEARCH("So",P32)))</formula>
    </cfRule>
    <cfRule type="containsText" dxfId="7" priority="8" operator="containsText" text="Ec">
      <formula>NOT(ISERROR(SEARCH("Ec",P32)))</formula>
    </cfRule>
    <cfRule type="containsText" dxfId="6" priority="9" operator="containsText" text="En">
      <formula>NOT(ISERROR(SEARCH("En",P32)))</formula>
    </cfRule>
  </conditionalFormatting>
  <conditionalFormatting sqref="P25:Q25">
    <cfRule type="containsText" dxfId="5" priority="4" operator="containsText" text="So">
      <formula>NOT(ISERROR(SEARCH("So",P25)))</formula>
    </cfRule>
    <cfRule type="containsText" dxfId="4" priority="5" operator="containsText" text="Ec">
      <formula>NOT(ISERROR(SEARCH("Ec",P25)))</formula>
    </cfRule>
    <cfRule type="containsText" dxfId="3" priority="6" operator="containsText" text="En">
      <formula>NOT(ISERROR(SEARCH("En",P25)))</formula>
    </cfRule>
  </conditionalFormatting>
  <conditionalFormatting sqref="P19:Q19">
    <cfRule type="containsText" dxfId="2" priority="1" operator="containsText" text="So">
      <formula>NOT(ISERROR(SEARCH("So",P19)))</formula>
    </cfRule>
    <cfRule type="containsText" dxfId="1" priority="2" operator="containsText" text="Ec">
      <formula>NOT(ISERROR(SEARCH("Ec",P19)))</formula>
    </cfRule>
    <cfRule type="containsText" dxfId="0" priority="3" operator="containsText" text="En">
      <formula>NOT(ISERROR(SEARCH("En",P19)))</formula>
    </cfRule>
  </conditionalFormatting>
  <dataValidations count="1">
    <dataValidation type="list" allowBlank="1" showInputMessage="1" showErrorMessage="1" sqref="J14">
      <formula1>$Y$15:$AD$15</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Q45"/>
  <sheetViews>
    <sheetView zoomScale="80" zoomScaleNormal="80" zoomScalePageLayoutView="80" workbookViewId="0">
      <selection activeCell="D21" sqref="D21"/>
    </sheetView>
  </sheetViews>
  <sheetFormatPr baseColWidth="10" defaultColWidth="11.44140625" defaultRowHeight="14.4" x14ac:dyDescent="0.3"/>
  <cols>
    <col min="1" max="1" width="20.88671875" customWidth="1"/>
    <col min="4" max="4" width="32.33203125" customWidth="1"/>
  </cols>
  <sheetData>
    <row r="1" spans="1:17" ht="20.399999999999999" x14ac:dyDescent="0.3">
      <c r="A1" s="230" t="s">
        <v>553</v>
      </c>
      <c r="B1" s="230"/>
      <c r="C1" s="230"/>
      <c r="D1" s="230"/>
      <c r="E1" s="230"/>
      <c r="F1" s="191"/>
      <c r="G1" s="231" t="s">
        <v>499</v>
      </c>
      <c r="H1" s="231"/>
      <c r="I1" s="231"/>
      <c r="J1" s="231"/>
      <c r="K1" s="231"/>
      <c r="L1" s="231"/>
      <c r="M1" s="231"/>
      <c r="N1" s="231"/>
      <c r="O1" s="231"/>
      <c r="P1" s="231"/>
      <c r="Q1" s="231"/>
    </row>
    <row r="2" spans="1:17" ht="20.399999999999999" x14ac:dyDescent="0.3">
      <c r="A2" s="19" t="s">
        <v>30</v>
      </c>
      <c r="B2" s="19"/>
      <c r="C2" s="191"/>
      <c r="D2" s="191"/>
      <c r="E2" s="20"/>
      <c r="F2" s="20"/>
      <c r="G2" s="192"/>
      <c r="H2" s="192"/>
      <c r="I2" s="192"/>
      <c r="J2" s="192"/>
      <c r="K2" s="192"/>
      <c r="L2" s="192"/>
      <c r="M2" s="192"/>
      <c r="N2" s="192"/>
      <c r="O2" s="192"/>
      <c r="P2" s="192"/>
      <c r="Q2" s="192"/>
    </row>
    <row r="3" spans="1:17" ht="20.399999999999999" x14ac:dyDescent="0.3">
      <c r="A3" s="8"/>
      <c r="B3" s="8"/>
      <c r="C3" s="8"/>
      <c r="D3" s="8"/>
      <c r="E3" s="9"/>
      <c r="F3" s="9"/>
      <c r="G3" s="10"/>
      <c r="H3" s="10"/>
      <c r="I3" s="10"/>
      <c r="J3" s="10"/>
      <c r="K3" s="10"/>
      <c r="L3" s="10"/>
      <c r="M3" s="10"/>
      <c r="N3" s="10"/>
      <c r="O3" s="10"/>
      <c r="P3" s="10"/>
      <c r="Q3" s="10"/>
    </row>
    <row r="4" spans="1:17" ht="15.6" x14ac:dyDescent="0.3">
      <c r="A4" s="232" t="s">
        <v>31</v>
      </c>
      <c r="B4" s="232"/>
      <c r="C4" s="232"/>
      <c r="D4" s="232"/>
      <c r="E4" s="232"/>
      <c r="F4" s="232"/>
      <c r="G4" s="232"/>
      <c r="H4" s="232"/>
      <c r="I4" s="12"/>
      <c r="J4" s="241" t="s">
        <v>32</v>
      </c>
      <c r="K4" s="241"/>
      <c r="L4" s="241"/>
      <c r="M4" s="241"/>
      <c r="N4" s="235" t="s">
        <v>33</v>
      </c>
      <c r="O4" s="235"/>
      <c r="P4" s="235"/>
      <c r="Q4" s="70" t="s">
        <v>34</v>
      </c>
    </row>
    <row r="5" spans="1:17" ht="15" x14ac:dyDescent="0.3">
      <c r="A5" s="232"/>
      <c r="B5" s="232"/>
      <c r="C5" s="232"/>
      <c r="D5" s="232"/>
      <c r="E5" s="232"/>
      <c r="F5" s="232"/>
      <c r="G5" s="232"/>
      <c r="H5" s="232"/>
      <c r="I5" s="14"/>
      <c r="J5" s="235" t="s">
        <v>138</v>
      </c>
      <c r="K5" s="235"/>
      <c r="L5" s="235"/>
      <c r="M5" s="235"/>
      <c r="N5" s="235" t="s">
        <v>500</v>
      </c>
      <c r="O5" s="235"/>
      <c r="P5" s="235"/>
      <c r="Q5" s="193" t="s">
        <v>140</v>
      </c>
    </row>
    <row r="6" spans="1:17" ht="15" x14ac:dyDescent="0.3">
      <c r="A6" s="232"/>
      <c r="B6" s="232"/>
      <c r="C6" s="232"/>
      <c r="D6" s="232"/>
      <c r="E6" s="232"/>
      <c r="F6" s="232"/>
      <c r="G6" s="232"/>
      <c r="H6" s="232"/>
      <c r="I6" s="14"/>
      <c r="J6" s="235" t="s">
        <v>523</v>
      </c>
      <c r="K6" s="235"/>
      <c r="L6" s="235"/>
      <c r="M6" s="235"/>
      <c r="N6" s="235" t="s">
        <v>554</v>
      </c>
      <c r="O6" s="235"/>
      <c r="P6" s="235"/>
      <c r="Q6" s="193" t="s">
        <v>140</v>
      </c>
    </row>
    <row r="7" spans="1:17" ht="15" x14ac:dyDescent="0.3">
      <c r="A7" s="14"/>
      <c r="B7" s="14"/>
      <c r="C7" s="12"/>
      <c r="D7" s="14"/>
      <c r="E7" s="124"/>
      <c r="F7" s="124"/>
      <c r="G7" s="15"/>
      <c r="H7" s="15"/>
      <c r="I7" s="12"/>
      <c r="J7" s="12"/>
      <c r="K7" s="12"/>
      <c r="L7" s="12"/>
      <c r="M7" s="12"/>
      <c r="N7" s="12"/>
      <c r="O7" s="12"/>
      <c r="P7" s="15"/>
      <c r="Q7" s="15"/>
    </row>
    <row r="8" spans="1:17" ht="16.2" thickBot="1" x14ac:dyDescent="0.35">
      <c r="A8" s="21" t="s">
        <v>60</v>
      </c>
      <c r="B8" s="21"/>
      <c r="C8" s="22"/>
      <c r="D8" s="22"/>
      <c r="E8" s="24"/>
      <c r="F8" s="24"/>
      <c r="G8" s="22"/>
      <c r="H8" s="22"/>
      <c r="I8" s="25" t="s">
        <v>61</v>
      </c>
      <c r="J8" s="26" t="s">
        <v>82</v>
      </c>
      <c r="K8" s="22"/>
      <c r="L8" s="22"/>
      <c r="M8" s="22"/>
      <c r="N8" s="22"/>
      <c r="O8" s="22"/>
      <c r="P8" s="27"/>
      <c r="Q8" s="27"/>
    </row>
    <row r="9" spans="1:17" ht="26.4" x14ac:dyDescent="0.3">
      <c r="A9" s="89" t="s">
        <v>63</v>
      </c>
      <c r="B9" s="90" t="s">
        <v>555</v>
      </c>
      <c r="C9" s="91" t="s">
        <v>556</v>
      </c>
      <c r="D9" s="90" t="s">
        <v>34</v>
      </c>
      <c r="E9" s="110" t="s">
        <v>67</v>
      </c>
      <c r="F9" s="111" t="s">
        <v>68</v>
      </c>
      <c r="G9" s="111" t="s">
        <v>69</v>
      </c>
      <c r="H9" s="112" t="s">
        <v>70</v>
      </c>
    </row>
    <row r="10" spans="1:17" x14ac:dyDescent="0.3">
      <c r="A10" s="106" t="s">
        <v>557</v>
      </c>
      <c r="B10" s="41">
        <v>1</v>
      </c>
      <c r="C10" s="92" t="s">
        <v>22</v>
      </c>
      <c r="D10" s="93" t="s">
        <v>558</v>
      </c>
      <c r="E10" s="113"/>
      <c r="F10" s="114"/>
      <c r="G10" s="115"/>
      <c r="H10" s="116"/>
    </row>
    <row r="11" spans="1:17" x14ac:dyDescent="0.3">
      <c r="A11" s="107" t="s">
        <v>559</v>
      </c>
      <c r="B11" s="7">
        <v>0</v>
      </c>
      <c r="C11" s="94" t="s">
        <v>22</v>
      </c>
      <c r="D11" s="11" t="s">
        <v>560</v>
      </c>
      <c r="E11" s="117"/>
      <c r="F11" s="118"/>
      <c r="G11" s="118"/>
      <c r="H11" s="119"/>
    </row>
    <row r="12" spans="1:17" x14ac:dyDescent="0.3">
      <c r="A12" s="107" t="s">
        <v>561</v>
      </c>
      <c r="B12" s="7">
        <v>0</v>
      </c>
      <c r="C12" s="94" t="s">
        <v>22</v>
      </c>
      <c r="D12" s="11" t="s">
        <v>562</v>
      </c>
      <c r="E12" s="117"/>
      <c r="F12" s="118"/>
      <c r="G12" s="118"/>
      <c r="H12" s="119"/>
    </row>
    <row r="13" spans="1:17" x14ac:dyDescent="0.3">
      <c r="A13" s="107" t="s">
        <v>563</v>
      </c>
      <c r="B13" s="7">
        <v>0</v>
      </c>
      <c r="C13" s="94" t="s">
        <v>22</v>
      </c>
      <c r="D13" s="11" t="s">
        <v>564</v>
      </c>
      <c r="E13" s="117"/>
      <c r="F13" s="118"/>
      <c r="G13" s="118"/>
      <c r="H13" s="119"/>
    </row>
    <row r="14" spans="1:17" x14ac:dyDescent="0.3">
      <c r="A14" s="108" t="s">
        <v>501</v>
      </c>
      <c r="B14" s="7">
        <v>1</v>
      </c>
      <c r="C14" s="94" t="s">
        <v>22</v>
      </c>
      <c r="D14" s="11" t="s">
        <v>565</v>
      </c>
      <c r="E14" s="95">
        <f>'So2'!G16</f>
        <v>0</v>
      </c>
      <c r="F14" s="96">
        <f>'So2'!H16</f>
        <v>0</v>
      </c>
      <c r="G14" s="96">
        <f>'So2'!I16</f>
        <v>0</v>
      </c>
      <c r="H14" s="97">
        <f>'So2'!J16</f>
        <v>0</v>
      </c>
    </row>
    <row r="15" spans="1:17" x14ac:dyDescent="0.3">
      <c r="A15" s="108" t="s">
        <v>503</v>
      </c>
      <c r="B15" s="7">
        <v>1</v>
      </c>
      <c r="C15" s="94" t="s">
        <v>22</v>
      </c>
      <c r="D15" s="11" t="s">
        <v>564</v>
      </c>
      <c r="E15" s="95">
        <f>'So2'!G17</f>
        <v>0</v>
      </c>
      <c r="F15" s="96">
        <f>'So2'!H17</f>
        <v>0</v>
      </c>
      <c r="G15" s="96">
        <f>'So2'!I17</f>
        <v>0</v>
      </c>
      <c r="H15" s="97">
        <f>'So2'!J17</f>
        <v>0</v>
      </c>
    </row>
    <row r="16" spans="1:17" x14ac:dyDescent="0.3">
      <c r="A16" s="108" t="s">
        <v>505</v>
      </c>
      <c r="B16" s="7">
        <v>1</v>
      </c>
      <c r="C16" s="94" t="s">
        <v>22</v>
      </c>
      <c r="D16" s="11" t="s">
        <v>506</v>
      </c>
      <c r="E16" s="95">
        <f>'So2'!G18</f>
        <v>0</v>
      </c>
      <c r="F16" s="96">
        <f>'So2'!H18</f>
        <v>0</v>
      </c>
      <c r="G16" s="96">
        <f>'So2'!I18</f>
        <v>0</v>
      </c>
      <c r="H16" s="97">
        <f>'So2'!J18</f>
        <v>0</v>
      </c>
    </row>
    <row r="17" spans="1:8" x14ac:dyDescent="0.3">
      <c r="A17" s="108" t="s">
        <v>508</v>
      </c>
      <c r="B17" s="7">
        <v>0</v>
      </c>
      <c r="C17" s="94" t="s">
        <v>22</v>
      </c>
      <c r="D17" s="11" t="s">
        <v>514</v>
      </c>
      <c r="E17" s="95">
        <f>'So2'!G19</f>
        <v>0</v>
      </c>
      <c r="F17" s="96">
        <f>'So2'!H19</f>
        <v>0</v>
      </c>
      <c r="G17" s="96">
        <f>'So2'!I19</f>
        <v>0</v>
      </c>
      <c r="H17" s="97">
        <f>'So2'!J19</f>
        <v>0</v>
      </c>
    </row>
    <row r="18" spans="1:8" x14ac:dyDescent="0.3">
      <c r="A18" s="108" t="s">
        <v>511</v>
      </c>
      <c r="B18" s="7">
        <v>1</v>
      </c>
      <c r="C18" s="94" t="s">
        <v>22</v>
      </c>
      <c r="D18" s="11" t="s">
        <v>558</v>
      </c>
      <c r="E18" s="95">
        <f>'So2'!G20</f>
        <v>0</v>
      </c>
      <c r="F18" s="96">
        <f>'So2'!H20</f>
        <v>0</v>
      </c>
      <c r="G18" s="96">
        <f>'So2'!I20</f>
        <v>0</v>
      </c>
      <c r="H18" s="97">
        <f>'So2'!J20</f>
        <v>0</v>
      </c>
    </row>
    <row r="19" spans="1:8" x14ac:dyDescent="0.3">
      <c r="A19" s="108" t="s">
        <v>513</v>
      </c>
      <c r="B19" s="7">
        <v>0</v>
      </c>
      <c r="C19" s="94" t="s">
        <v>22</v>
      </c>
      <c r="D19" s="11" t="s">
        <v>558</v>
      </c>
      <c r="E19" s="95">
        <f>'So2'!G21</f>
        <v>0</v>
      </c>
      <c r="F19" s="96">
        <f>'So2'!H21</f>
        <v>0</v>
      </c>
      <c r="G19" s="96">
        <f>'So2'!I21</f>
        <v>0</v>
      </c>
      <c r="H19" s="97">
        <f>'So2'!J21</f>
        <v>0</v>
      </c>
    </row>
    <row r="20" spans="1:8" x14ac:dyDescent="0.3">
      <c r="A20" s="108" t="s">
        <v>516</v>
      </c>
      <c r="B20" s="7">
        <v>1</v>
      </c>
      <c r="C20" s="94" t="s">
        <v>22</v>
      </c>
      <c r="D20" s="11" t="s">
        <v>564</v>
      </c>
      <c r="E20" s="95">
        <f>'So2'!G22</f>
        <v>0</v>
      </c>
      <c r="F20" s="96">
        <f>'So2'!H22</f>
        <v>0</v>
      </c>
      <c r="G20" s="96">
        <f>'So2'!I22</f>
        <v>0</v>
      </c>
      <c r="H20" s="97">
        <f>'So2'!J22</f>
        <v>0</v>
      </c>
    </row>
    <row r="21" spans="1:8" x14ac:dyDescent="0.3">
      <c r="A21" s="109" t="s">
        <v>518</v>
      </c>
      <c r="B21" s="38">
        <v>0</v>
      </c>
      <c r="C21" s="98" t="s">
        <v>22</v>
      </c>
      <c r="D21" s="99" t="s">
        <v>564</v>
      </c>
      <c r="E21" s="100">
        <f>'So2'!G23</f>
        <v>0</v>
      </c>
      <c r="F21" s="101">
        <f>'So2'!H23</f>
        <v>0</v>
      </c>
      <c r="G21" s="101">
        <f>'So2'!I23</f>
        <v>0</v>
      </c>
      <c r="H21" s="102">
        <f>'So2'!J23</f>
        <v>0</v>
      </c>
    </row>
    <row r="22" spans="1:8" x14ac:dyDescent="0.3">
      <c r="A22" s="107" t="s">
        <v>557</v>
      </c>
      <c r="B22" s="7">
        <v>1</v>
      </c>
      <c r="C22" s="94" t="s">
        <v>25</v>
      </c>
      <c r="D22" s="11" t="s">
        <v>558</v>
      </c>
      <c r="E22" s="117"/>
      <c r="F22" s="118"/>
      <c r="G22" s="118"/>
      <c r="H22" s="119"/>
    </row>
    <row r="23" spans="1:8" x14ac:dyDescent="0.3">
      <c r="A23" s="107" t="s">
        <v>559</v>
      </c>
      <c r="B23" s="7">
        <v>0</v>
      </c>
      <c r="C23" s="94" t="s">
        <v>25</v>
      </c>
      <c r="D23" s="11" t="s">
        <v>560</v>
      </c>
      <c r="E23" s="117"/>
      <c r="F23" s="118"/>
      <c r="G23" s="118"/>
      <c r="H23" s="119"/>
    </row>
    <row r="24" spans="1:8" x14ac:dyDescent="0.3">
      <c r="A24" s="107" t="s">
        <v>561</v>
      </c>
      <c r="B24" s="7">
        <v>0</v>
      </c>
      <c r="C24" s="94" t="s">
        <v>25</v>
      </c>
      <c r="D24" s="11" t="s">
        <v>562</v>
      </c>
      <c r="E24" s="117"/>
      <c r="F24" s="118"/>
      <c r="G24" s="118"/>
      <c r="H24" s="119"/>
    </row>
    <row r="25" spans="1:8" x14ac:dyDescent="0.3">
      <c r="A25" s="107" t="s">
        <v>563</v>
      </c>
      <c r="B25" s="7">
        <v>0</v>
      </c>
      <c r="C25" s="94" t="s">
        <v>25</v>
      </c>
      <c r="D25" s="11" t="s">
        <v>564</v>
      </c>
      <c r="E25" s="117"/>
      <c r="F25" s="118"/>
      <c r="G25" s="118"/>
      <c r="H25" s="119"/>
    </row>
    <row r="26" spans="1:8" x14ac:dyDescent="0.3">
      <c r="A26" s="108" t="s">
        <v>501</v>
      </c>
      <c r="B26" s="7">
        <v>1</v>
      </c>
      <c r="C26" s="94" t="s">
        <v>25</v>
      </c>
      <c r="D26" s="11" t="s">
        <v>565</v>
      </c>
      <c r="E26" s="95">
        <f>'So2'!G24</f>
        <v>0</v>
      </c>
      <c r="F26" s="96">
        <f>'So2'!H24</f>
        <v>0</v>
      </c>
      <c r="G26" s="96">
        <f>'So2'!I24</f>
        <v>0</v>
      </c>
      <c r="H26" s="97">
        <f>'So2'!J24</f>
        <v>0</v>
      </c>
    </row>
    <row r="27" spans="1:8" x14ac:dyDescent="0.3">
      <c r="A27" s="108" t="s">
        <v>503</v>
      </c>
      <c r="B27" s="7">
        <v>1</v>
      </c>
      <c r="C27" s="94" t="s">
        <v>25</v>
      </c>
      <c r="D27" s="11" t="s">
        <v>564</v>
      </c>
      <c r="E27" s="95">
        <f>'So2'!G25</f>
        <v>0</v>
      </c>
      <c r="F27" s="96">
        <f>'So2'!H25</f>
        <v>0</v>
      </c>
      <c r="G27" s="96">
        <f>'So2'!I25</f>
        <v>0</v>
      </c>
      <c r="H27" s="97">
        <f>'So2'!J25</f>
        <v>0</v>
      </c>
    </row>
    <row r="28" spans="1:8" x14ac:dyDescent="0.3">
      <c r="A28" s="108" t="s">
        <v>505</v>
      </c>
      <c r="B28" s="7">
        <v>1</v>
      </c>
      <c r="C28" s="94" t="s">
        <v>25</v>
      </c>
      <c r="D28" s="11" t="s">
        <v>506</v>
      </c>
      <c r="E28" s="95">
        <f>'So2'!G26</f>
        <v>0</v>
      </c>
      <c r="F28" s="96">
        <f>'So2'!H26</f>
        <v>0</v>
      </c>
      <c r="G28" s="96">
        <f>'So2'!I26</f>
        <v>0</v>
      </c>
      <c r="H28" s="97">
        <f>'So2'!J26</f>
        <v>0</v>
      </c>
    </row>
    <row r="29" spans="1:8" x14ac:dyDescent="0.3">
      <c r="A29" s="108" t="s">
        <v>508</v>
      </c>
      <c r="B29" s="7">
        <v>0</v>
      </c>
      <c r="C29" s="94" t="s">
        <v>25</v>
      </c>
      <c r="D29" s="11" t="s">
        <v>514</v>
      </c>
      <c r="E29" s="95">
        <f>'So2'!G27</f>
        <v>0</v>
      </c>
      <c r="F29" s="96">
        <f>'So2'!H27</f>
        <v>0</v>
      </c>
      <c r="G29" s="96">
        <f>'So2'!I27</f>
        <v>0</v>
      </c>
      <c r="H29" s="97">
        <f>'So2'!J27</f>
        <v>0</v>
      </c>
    </row>
    <row r="30" spans="1:8" x14ac:dyDescent="0.3">
      <c r="A30" s="108" t="s">
        <v>511</v>
      </c>
      <c r="B30" s="7">
        <v>1</v>
      </c>
      <c r="C30" s="94" t="s">
        <v>25</v>
      </c>
      <c r="D30" s="11" t="s">
        <v>558</v>
      </c>
      <c r="E30" s="95">
        <f>'So2'!G28</f>
        <v>0</v>
      </c>
      <c r="F30" s="96">
        <f>'So2'!H28</f>
        <v>0</v>
      </c>
      <c r="G30" s="96">
        <f>'So2'!I28</f>
        <v>0</v>
      </c>
      <c r="H30" s="97">
        <f>'So2'!J28</f>
        <v>0</v>
      </c>
    </row>
    <row r="31" spans="1:8" x14ac:dyDescent="0.3">
      <c r="A31" s="108" t="s">
        <v>513</v>
      </c>
      <c r="B31" s="7">
        <v>0</v>
      </c>
      <c r="C31" s="94" t="s">
        <v>25</v>
      </c>
      <c r="D31" s="11" t="s">
        <v>558</v>
      </c>
      <c r="E31" s="95">
        <f>'So2'!G29</f>
        <v>0</v>
      </c>
      <c r="F31" s="96">
        <f>'So2'!H29</f>
        <v>0</v>
      </c>
      <c r="G31" s="96">
        <f>'So2'!I29</f>
        <v>0</v>
      </c>
      <c r="H31" s="97">
        <f>'So2'!J29</f>
        <v>0</v>
      </c>
    </row>
    <row r="32" spans="1:8" x14ac:dyDescent="0.3">
      <c r="A32" s="108" t="s">
        <v>516</v>
      </c>
      <c r="B32" s="7">
        <v>1</v>
      </c>
      <c r="C32" s="94" t="s">
        <v>25</v>
      </c>
      <c r="D32" s="11" t="s">
        <v>564</v>
      </c>
      <c r="E32" s="95">
        <f>'So2'!G30</f>
        <v>0</v>
      </c>
      <c r="F32" s="96">
        <f>'So2'!H30</f>
        <v>0</v>
      </c>
      <c r="G32" s="96">
        <f>'So2'!I30</f>
        <v>0</v>
      </c>
      <c r="H32" s="97">
        <f>'So2'!J30</f>
        <v>0</v>
      </c>
    </row>
    <row r="33" spans="1:8" x14ac:dyDescent="0.3">
      <c r="A33" s="108" t="s">
        <v>518</v>
      </c>
      <c r="B33" s="7">
        <v>0</v>
      </c>
      <c r="C33" s="94" t="s">
        <v>25</v>
      </c>
      <c r="D33" s="11" t="s">
        <v>564</v>
      </c>
      <c r="E33" s="95">
        <f>'So2'!G31</f>
        <v>0</v>
      </c>
      <c r="F33" s="96">
        <f>'So2'!H31</f>
        <v>0</v>
      </c>
      <c r="G33" s="96">
        <f>'So2'!I31</f>
        <v>0</v>
      </c>
      <c r="H33" s="97">
        <f>'So2'!J31</f>
        <v>0</v>
      </c>
    </row>
    <row r="34" spans="1:8" x14ac:dyDescent="0.3">
      <c r="A34" s="106" t="s">
        <v>557</v>
      </c>
      <c r="B34" s="41">
        <v>1</v>
      </c>
      <c r="C34" s="92" t="s">
        <v>28</v>
      </c>
      <c r="D34" s="93" t="s">
        <v>558</v>
      </c>
      <c r="E34" s="113"/>
      <c r="F34" s="114"/>
      <c r="G34" s="115"/>
      <c r="H34" s="116"/>
    </row>
    <row r="35" spans="1:8" x14ac:dyDescent="0.3">
      <c r="A35" s="107" t="s">
        <v>559</v>
      </c>
      <c r="B35" s="7">
        <v>0</v>
      </c>
      <c r="C35" s="94" t="s">
        <v>28</v>
      </c>
      <c r="D35" s="11" t="s">
        <v>560</v>
      </c>
      <c r="E35" s="117"/>
      <c r="F35" s="118"/>
      <c r="G35" s="118"/>
      <c r="H35" s="119"/>
    </row>
    <row r="36" spans="1:8" x14ac:dyDescent="0.3">
      <c r="A36" s="107" t="s">
        <v>561</v>
      </c>
      <c r="B36" s="7">
        <v>0</v>
      </c>
      <c r="C36" s="94" t="s">
        <v>28</v>
      </c>
      <c r="D36" s="11" t="s">
        <v>562</v>
      </c>
      <c r="E36" s="117"/>
      <c r="F36" s="118"/>
      <c r="G36" s="118"/>
      <c r="H36" s="119"/>
    </row>
    <row r="37" spans="1:8" x14ac:dyDescent="0.3">
      <c r="A37" s="107" t="s">
        <v>563</v>
      </c>
      <c r="B37" s="7">
        <v>0</v>
      </c>
      <c r="C37" s="94" t="s">
        <v>28</v>
      </c>
      <c r="D37" s="11" t="s">
        <v>564</v>
      </c>
      <c r="E37" s="117"/>
      <c r="F37" s="118"/>
      <c r="G37" s="118"/>
      <c r="H37" s="119"/>
    </row>
    <row r="38" spans="1:8" x14ac:dyDescent="0.3">
      <c r="A38" s="108" t="s">
        <v>501</v>
      </c>
      <c r="B38" s="7">
        <v>1</v>
      </c>
      <c r="C38" s="94" t="s">
        <v>28</v>
      </c>
      <c r="D38" s="11" t="s">
        <v>565</v>
      </c>
      <c r="E38" s="95">
        <f>'So2'!G32</f>
        <v>0</v>
      </c>
      <c r="F38" s="96">
        <f>'So2'!H32</f>
        <v>0</v>
      </c>
      <c r="G38" s="96">
        <f>'So2'!I32</f>
        <v>0</v>
      </c>
      <c r="H38" s="97">
        <f>'So2'!J32</f>
        <v>0</v>
      </c>
    </row>
    <row r="39" spans="1:8" x14ac:dyDescent="0.3">
      <c r="A39" s="108" t="s">
        <v>503</v>
      </c>
      <c r="B39" s="7">
        <v>1</v>
      </c>
      <c r="C39" s="94" t="s">
        <v>28</v>
      </c>
      <c r="D39" s="11" t="s">
        <v>564</v>
      </c>
      <c r="E39" s="95">
        <f>'So2'!G33</f>
        <v>0</v>
      </c>
      <c r="F39" s="96">
        <f>'So2'!H33</f>
        <v>0</v>
      </c>
      <c r="G39" s="96">
        <f>'So2'!I33</f>
        <v>0</v>
      </c>
      <c r="H39" s="97">
        <f>'So2'!J33</f>
        <v>0</v>
      </c>
    </row>
    <row r="40" spans="1:8" x14ac:dyDescent="0.3">
      <c r="A40" s="108" t="s">
        <v>505</v>
      </c>
      <c r="B40" s="7">
        <v>1</v>
      </c>
      <c r="C40" s="94" t="s">
        <v>28</v>
      </c>
      <c r="D40" s="11" t="s">
        <v>506</v>
      </c>
      <c r="E40" s="95">
        <f>'So2'!G34</f>
        <v>0</v>
      </c>
      <c r="F40" s="96">
        <f>'So2'!H34</f>
        <v>0</v>
      </c>
      <c r="G40" s="96">
        <f>'So2'!I34</f>
        <v>0</v>
      </c>
      <c r="H40" s="97">
        <f>'So2'!J34</f>
        <v>0</v>
      </c>
    </row>
    <row r="41" spans="1:8" x14ac:dyDescent="0.3">
      <c r="A41" s="108" t="s">
        <v>508</v>
      </c>
      <c r="B41" s="7">
        <v>0</v>
      </c>
      <c r="C41" s="94" t="s">
        <v>28</v>
      </c>
      <c r="D41" s="11" t="s">
        <v>514</v>
      </c>
      <c r="E41" s="95">
        <f>'So2'!G35</f>
        <v>0</v>
      </c>
      <c r="F41" s="96">
        <f>'So2'!H35</f>
        <v>0</v>
      </c>
      <c r="G41" s="96">
        <f>'So2'!I35</f>
        <v>0</v>
      </c>
      <c r="H41" s="97">
        <f>'So2'!J35</f>
        <v>0</v>
      </c>
    </row>
    <row r="42" spans="1:8" x14ac:dyDescent="0.3">
      <c r="A42" s="108" t="s">
        <v>511</v>
      </c>
      <c r="B42" s="7">
        <v>1</v>
      </c>
      <c r="C42" s="94" t="s">
        <v>28</v>
      </c>
      <c r="D42" s="11" t="s">
        <v>558</v>
      </c>
      <c r="E42" s="95">
        <f>'So2'!G36</f>
        <v>0</v>
      </c>
      <c r="F42" s="96">
        <f>'So2'!H36</f>
        <v>0</v>
      </c>
      <c r="G42" s="96">
        <f>'So2'!I36</f>
        <v>0</v>
      </c>
      <c r="H42" s="97">
        <f>'So2'!J36</f>
        <v>0</v>
      </c>
    </row>
    <row r="43" spans="1:8" x14ac:dyDescent="0.3">
      <c r="A43" s="108" t="s">
        <v>513</v>
      </c>
      <c r="B43" s="7">
        <v>0</v>
      </c>
      <c r="C43" s="94" t="s">
        <v>28</v>
      </c>
      <c r="D43" s="11" t="s">
        <v>558</v>
      </c>
      <c r="E43" s="95">
        <f>'So2'!G37</f>
        <v>0</v>
      </c>
      <c r="F43" s="96">
        <f>'So2'!H37</f>
        <v>0</v>
      </c>
      <c r="G43" s="96">
        <f>'So2'!I37</f>
        <v>0</v>
      </c>
      <c r="H43" s="97">
        <f>'So2'!J37</f>
        <v>0</v>
      </c>
    </row>
    <row r="44" spans="1:8" x14ac:dyDescent="0.3">
      <c r="A44" s="108" t="s">
        <v>516</v>
      </c>
      <c r="B44" s="7">
        <v>1</v>
      </c>
      <c r="C44" s="94" t="s">
        <v>28</v>
      </c>
      <c r="D44" s="11" t="s">
        <v>564</v>
      </c>
      <c r="E44" s="95">
        <f>'So2'!G38</f>
        <v>0</v>
      </c>
      <c r="F44" s="96">
        <f>'So2'!H38</f>
        <v>0</v>
      </c>
      <c r="G44" s="96">
        <f>'So2'!I38</f>
        <v>0</v>
      </c>
      <c r="H44" s="97">
        <f>'So2'!J38</f>
        <v>0</v>
      </c>
    </row>
    <row r="45" spans="1:8" ht="15" thickBot="1" x14ac:dyDescent="0.35">
      <c r="A45" s="109" t="s">
        <v>518</v>
      </c>
      <c r="B45" s="38">
        <v>0</v>
      </c>
      <c r="C45" s="98" t="s">
        <v>28</v>
      </c>
      <c r="D45" s="99" t="s">
        <v>564</v>
      </c>
      <c r="E45" s="103">
        <f>'So2'!G39</f>
        <v>0</v>
      </c>
      <c r="F45" s="104">
        <f>'So2'!H39</f>
        <v>0</v>
      </c>
      <c r="G45" s="104">
        <f>'So2'!I39</f>
        <v>0</v>
      </c>
      <c r="H45" s="105">
        <f>'So2'!J39</f>
        <v>0</v>
      </c>
    </row>
  </sheetData>
  <sheetProtection insertRows="0" deleteRows="0" autoFilter="0"/>
  <mergeCells count="9">
    <mergeCell ref="J6:M6"/>
    <mergeCell ref="N6:P6"/>
    <mergeCell ref="J5:M5"/>
    <mergeCell ref="N5:P5"/>
    <mergeCell ref="A1:E1"/>
    <mergeCell ref="G1:Q1"/>
    <mergeCell ref="A4:H6"/>
    <mergeCell ref="J4:M4"/>
    <mergeCell ref="N4:P4"/>
  </mergeCells>
  <dataValidations count="2">
    <dataValidation type="list" allowBlank="1" showInputMessage="1" showErrorMessage="1" sqref="J8">
      <formula1>$Y$9:$AD$9</formula1>
    </dataValidation>
    <dataValidation type="list" allowBlank="1" showInputMessage="1" showErrorMessage="1" sqref="C10:C45">
      <formula1>Code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7" tint="0.59999389629810485"/>
  </sheetPr>
  <dimension ref="A1:I10"/>
  <sheetViews>
    <sheetView zoomScale="70" zoomScaleNormal="70" zoomScalePageLayoutView="70" workbookViewId="0"/>
  </sheetViews>
  <sheetFormatPr baseColWidth="10" defaultColWidth="10.6640625" defaultRowHeight="14.4" x14ac:dyDescent="0.3"/>
  <cols>
    <col min="1" max="1" width="23.44140625" customWidth="1"/>
    <col min="3" max="3" width="16.33203125" bestFit="1" customWidth="1"/>
  </cols>
  <sheetData>
    <row r="1" spans="1:9" s="32" customFormat="1" ht="31.35" customHeight="1" x14ac:dyDescent="0.3">
      <c r="A1" s="33" t="s">
        <v>15</v>
      </c>
      <c r="B1" s="34"/>
      <c r="C1" s="34"/>
      <c r="D1" s="34"/>
      <c r="E1" s="34"/>
      <c r="F1" s="34"/>
      <c r="G1" s="34"/>
      <c r="H1" s="34"/>
      <c r="I1" s="34"/>
    </row>
    <row r="3" spans="1:9" x14ac:dyDescent="0.3">
      <c r="A3" s="1" t="s">
        <v>16</v>
      </c>
      <c r="B3" s="1" t="s">
        <v>17</v>
      </c>
      <c r="C3" s="1" t="s">
        <v>18</v>
      </c>
    </row>
    <row r="4" spans="1:9" x14ac:dyDescent="0.3">
      <c r="A4" t="s">
        <v>19</v>
      </c>
      <c r="B4" s="31" t="s">
        <v>20</v>
      </c>
      <c r="C4" s="31"/>
    </row>
    <row r="5" spans="1:9" x14ac:dyDescent="0.3">
      <c r="A5" t="s">
        <v>19</v>
      </c>
      <c r="B5" s="31" t="s">
        <v>21</v>
      </c>
      <c r="C5" s="31"/>
    </row>
    <row r="6" spans="1:9" x14ac:dyDescent="0.3">
      <c r="A6" t="s">
        <v>19</v>
      </c>
      <c r="B6" t="s">
        <v>22</v>
      </c>
      <c r="C6" s="31" t="s">
        <v>23</v>
      </c>
    </row>
    <row r="7" spans="1:9" x14ac:dyDescent="0.3">
      <c r="A7" t="s">
        <v>24</v>
      </c>
      <c r="B7" s="31" t="s">
        <v>25</v>
      </c>
      <c r="C7" s="31"/>
    </row>
    <row r="8" spans="1:9" x14ac:dyDescent="0.3">
      <c r="A8" t="s">
        <v>24</v>
      </c>
      <c r="B8" s="31" t="s">
        <v>26</v>
      </c>
      <c r="C8" s="31"/>
    </row>
    <row r="9" spans="1:9" x14ac:dyDescent="0.3">
      <c r="A9" t="s">
        <v>27</v>
      </c>
      <c r="B9" s="31" t="s">
        <v>28</v>
      </c>
      <c r="C9" s="31"/>
    </row>
    <row r="10" spans="1:9" x14ac:dyDescent="0.3">
      <c r="A10" t="s">
        <v>27</v>
      </c>
      <c r="B10" s="31" t="s">
        <v>29</v>
      </c>
      <c r="C10" s="31"/>
    </row>
  </sheetData>
  <sheetProtection insertRows="0" deleteRows="0" autoFilter="0"/>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filterMode="1">
    <tabColor theme="4"/>
    <pageSetUpPr fitToPage="1"/>
  </sheetPr>
  <dimension ref="A1:AN148"/>
  <sheetViews>
    <sheetView zoomScale="80" zoomScaleNormal="80" zoomScalePageLayoutView="80" workbookViewId="0">
      <pane xSplit="5" ySplit="15" topLeftCell="F16" activePane="bottomRight" state="frozen"/>
      <selection pane="topRight" activeCell="F1" sqref="F1"/>
      <selection pane="bottomLeft" activeCell="A16" sqref="A16"/>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bestFit="1" customWidth="1"/>
    <col min="13" max="13" width="20.6640625" style="36" customWidth="1"/>
    <col min="14" max="14" width="19.6640625" style="37" customWidth="1"/>
    <col min="15" max="15" width="2.44140625" style="7" customWidth="1"/>
    <col min="16" max="16" width="9.33203125" style="2" customWidth="1"/>
    <col min="17"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567</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29.25" customHeight="1" x14ac:dyDescent="0.3">
      <c r="A4" s="232" t="s">
        <v>31</v>
      </c>
      <c r="B4" s="232"/>
      <c r="C4" s="232"/>
      <c r="D4" s="232"/>
      <c r="E4" s="52"/>
      <c r="F4" s="233" t="s">
        <v>32</v>
      </c>
      <c r="G4" s="233"/>
      <c r="H4" s="233"/>
      <c r="I4" s="233"/>
      <c r="J4" s="235" t="s">
        <v>33</v>
      </c>
      <c r="K4" s="235"/>
      <c r="L4" s="235"/>
      <c r="M4" s="70" t="s">
        <v>34</v>
      </c>
      <c r="N4" s="194" t="s">
        <v>35</v>
      </c>
      <c r="O4" s="236" t="s">
        <v>36</v>
      </c>
      <c r="P4" s="236"/>
      <c r="Q4" s="236"/>
      <c r="R4" s="194" t="s">
        <v>37</v>
      </c>
      <c r="S4" s="236" t="s">
        <v>38</v>
      </c>
      <c r="T4" s="236"/>
      <c r="U4" s="236" t="s">
        <v>39</v>
      </c>
      <c r="V4" s="236"/>
      <c r="W4" s="236" t="s">
        <v>40</v>
      </c>
      <c r="X4" s="236"/>
      <c r="Y4" s="236" t="s">
        <v>572</v>
      </c>
      <c r="Z4" s="236"/>
      <c r="AA4" s="236" t="s">
        <v>573</v>
      </c>
      <c r="AB4" s="236"/>
    </row>
    <row r="5" spans="1:40" s="14" customFormat="1" ht="15.6" x14ac:dyDescent="0.3">
      <c r="A5" s="232"/>
      <c r="B5" s="232"/>
      <c r="C5" s="232"/>
      <c r="D5" s="232"/>
      <c r="E5" s="52"/>
      <c r="F5" s="234" t="s">
        <v>41</v>
      </c>
      <c r="G5" s="234"/>
      <c r="H5" s="234"/>
      <c r="I5" s="234"/>
      <c r="J5" s="235" t="s">
        <v>42</v>
      </c>
      <c r="K5" s="235"/>
      <c r="L5" s="235"/>
      <c r="M5" s="193" t="s">
        <v>43</v>
      </c>
      <c r="N5" s="195"/>
      <c r="O5" s="237"/>
      <c r="P5" s="237"/>
      <c r="Q5" s="237"/>
      <c r="R5" s="195"/>
      <c r="S5" s="237"/>
      <c r="T5" s="237"/>
      <c r="U5" s="237"/>
      <c r="V5" s="237"/>
      <c r="W5" s="237"/>
      <c r="X5" s="237"/>
      <c r="Y5" s="239"/>
      <c r="Z5" s="239"/>
      <c r="AA5" s="239"/>
      <c r="AB5" s="239"/>
      <c r="AF5" s="13"/>
      <c r="AJ5" s="13"/>
      <c r="AN5" s="13"/>
    </row>
    <row r="6" spans="1:40" s="14" customFormat="1" ht="15.6" x14ac:dyDescent="0.3">
      <c r="A6" s="232"/>
      <c r="B6" s="232"/>
      <c r="C6" s="232"/>
      <c r="D6" s="232"/>
      <c r="E6" s="52"/>
      <c r="F6" s="234" t="s">
        <v>44</v>
      </c>
      <c r="G6" s="234"/>
      <c r="H6" s="234"/>
      <c r="I6" s="234"/>
      <c r="J6" s="235" t="s">
        <v>45</v>
      </c>
      <c r="K6" s="235"/>
      <c r="L6" s="235"/>
      <c r="M6" s="193" t="s">
        <v>46</v>
      </c>
      <c r="N6" s="196"/>
      <c r="O6" s="238"/>
      <c r="P6" s="238"/>
      <c r="Q6" s="238"/>
      <c r="R6" s="196"/>
      <c r="S6" s="238"/>
      <c r="T6" s="238"/>
      <c r="U6" s="238"/>
      <c r="V6" s="238"/>
      <c r="W6" s="238"/>
      <c r="X6" s="238"/>
      <c r="Y6" s="240"/>
      <c r="Z6" s="240"/>
      <c r="AA6" s="240"/>
      <c r="AB6" s="240"/>
      <c r="AF6" s="13"/>
      <c r="AJ6" s="13"/>
      <c r="AN6" s="13"/>
    </row>
    <row r="7" spans="1:40" s="14" customFormat="1" ht="15.6" x14ac:dyDescent="0.3">
      <c r="A7" s="232"/>
      <c r="B7" s="232"/>
      <c r="C7" s="232"/>
      <c r="D7" s="232"/>
      <c r="E7" s="52"/>
      <c r="F7" s="234" t="s">
        <v>47</v>
      </c>
      <c r="G7" s="234"/>
      <c r="H7" s="234"/>
      <c r="I7" s="234"/>
      <c r="J7" s="235" t="s">
        <v>48</v>
      </c>
      <c r="K7" s="235"/>
      <c r="L7" s="235"/>
      <c r="M7" s="193" t="s">
        <v>49</v>
      </c>
      <c r="N7" s="196"/>
      <c r="O7" s="238"/>
      <c r="P7" s="238"/>
      <c r="Q7" s="238"/>
      <c r="R7" s="196"/>
      <c r="S7" s="238"/>
      <c r="T7" s="238"/>
      <c r="U7" s="238"/>
      <c r="V7" s="238"/>
      <c r="W7" s="238"/>
      <c r="X7" s="238"/>
      <c r="Y7" s="239"/>
      <c r="Z7" s="239"/>
      <c r="AA7" s="239"/>
      <c r="AB7" s="239"/>
      <c r="AF7" s="13"/>
      <c r="AJ7" s="13"/>
      <c r="AN7" s="13"/>
    </row>
    <row r="8" spans="1:40" s="14" customFormat="1" ht="15.6" x14ac:dyDescent="0.3">
      <c r="A8" s="232"/>
      <c r="B8" s="232"/>
      <c r="C8" s="232"/>
      <c r="D8" s="232"/>
      <c r="E8" s="52"/>
      <c r="F8" s="234" t="s">
        <v>50</v>
      </c>
      <c r="G8" s="234"/>
      <c r="H8" s="234"/>
      <c r="I8" s="234"/>
      <c r="J8" s="235" t="s">
        <v>51</v>
      </c>
      <c r="K8" s="235"/>
      <c r="L8" s="235"/>
      <c r="M8" s="193" t="s">
        <v>46</v>
      </c>
      <c r="N8" s="196"/>
      <c r="O8" s="238"/>
      <c r="P8" s="238"/>
      <c r="Q8" s="238"/>
      <c r="R8" s="196"/>
      <c r="S8" s="238"/>
      <c r="T8" s="238"/>
      <c r="U8" s="238"/>
      <c r="V8" s="238"/>
      <c r="W8" s="238"/>
      <c r="X8" s="238"/>
      <c r="Y8" s="240"/>
      <c r="Z8" s="240"/>
      <c r="AA8" s="240"/>
      <c r="AB8" s="240"/>
      <c r="AF8" s="13"/>
      <c r="AJ8" s="13"/>
      <c r="AN8" s="13"/>
    </row>
    <row r="9" spans="1:40" s="14" customFormat="1" ht="15.6" x14ac:dyDescent="0.3">
      <c r="A9" s="232"/>
      <c r="B9" s="232"/>
      <c r="C9" s="232"/>
      <c r="D9" s="232"/>
      <c r="E9" s="52"/>
      <c r="F9" s="234" t="s">
        <v>52</v>
      </c>
      <c r="G9" s="234"/>
      <c r="H9" s="234"/>
      <c r="I9" s="234"/>
      <c r="J9" s="235" t="s">
        <v>53</v>
      </c>
      <c r="K9" s="235"/>
      <c r="L9" s="235"/>
      <c r="M9" s="193" t="s">
        <v>46</v>
      </c>
      <c r="N9" s="196"/>
      <c r="O9" s="238"/>
      <c r="P9" s="238"/>
      <c r="Q9" s="238"/>
      <c r="R9" s="196"/>
      <c r="S9" s="238"/>
      <c r="T9" s="238"/>
      <c r="U9" s="238"/>
      <c r="V9" s="238"/>
      <c r="W9" s="238"/>
      <c r="X9" s="238"/>
      <c r="Y9" s="240"/>
      <c r="Z9" s="240"/>
      <c r="AA9" s="240"/>
      <c r="AB9" s="240"/>
      <c r="AF9" s="13"/>
      <c r="AJ9" s="13"/>
      <c r="AN9" s="13"/>
    </row>
    <row r="10" spans="1:40" s="14" customFormat="1" ht="15.6" x14ac:dyDescent="0.3">
      <c r="A10" s="232"/>
      <c r="B10" s="232"/>
      <c r="C10" s="232"/>
      <c r="D10" s="232"/>
      <c r="E10" s="52"/>
      <c r="F10" s="234" t="s">
        <v>54</v>
      </c>
      <c r="G10" s="234"/>
      <c r="H10" s="234"/>
      <c r="I10" s="234"/>
      <c r="J10" s="235" t="s">
        <v>55</v>
      </c>
      <c r="K10" s="235"/>
      <c r="L10" s="235"/>
      <c r="M10" s="193" t="s">
        <v>49</v>
      </c>
      <c r="N10" s="196"/>
      <c r="O10" s="238"/>
      <c r="P10" s="238"/>
      <c r="Q10" s="238"/>
      <c r="R10" s="196"/>
      <c r="S10" s="238"/>
      <c r="T10" s="238"/>
      <c r="U10" s="238"/>
      <c r="V10" s="238"/>
      <c r="W10" s="238"/>
      <c r="X10" s="238"/>
      <c r="Y10" s="239"/>
      <c r="Z10" s="239"/>
      <c r="AA10" s="239"/>
      <c r="AB10" s="239"/>
      <c r="AF10" s="13"/>
      <c r="AJ10" s="13"/>
      <c r="AN10" s="13"/>
    </row>
    <row r="11" spans="1:40" s="14" customFormat="1" ht="15.6" x14ac:dyDescent="0.3">
      <c r="A11" s="232"/>
      <c r="B11" s="232"/>
      <c r="C11" s="232"/>
      <c r="D11" s="232"/>
      <c r="E11" s="52"/>
      <c r="F11" s="234" t="s">
        <v>56</v>
      </c>
      <c r="G11" s="234"/>
      <c r="H11" s="234"/>
      <c r="I11" s="234"/>
      <c r="J11" s="235" t="s">
        <v>57</v>
      </c>
      <c r="K11" s="235"/>
      <c r="L11" s="235"/>
      <c r="M11" s="193" t="s">
        <v>49</v>
      </c>
      <c r="N11" s="196"/>
      <c r="O11" s="238"/>
      <c r="P11" s="238"/>
      <c r="Q11" s="238"/>
      <c r="R11" s="196"/>
      <c r="S11" s="238"/>
      <c r="T11" s="238"/>
      <c r="U11" s="238"/>
      <c r="V11" s="238"/>
      <c r="W11" s="238"/>
      <c r="X11" s="238"/>
      <c r="Y11" s="239"/>
      <c r="Z11" s="239"/>
      <c r="AA11" s="239"/>
      <c r="AB11" s="239"/>
      <c r="AF11" s="13"/>
      <c r="AJ11" s="13"/>
      <c r="AN11" s="13"/>
    </row>
    <row r="12" spans="1:40" s="14" customFormat="1" ht="15.6" x14ac:dyDescent="0.3">
      <c r="A12" s="232"/>
      <c r="B12" s="232"/>
      <c r="C12" s="232"/>
      <c r="D12" s="232"/>
      <c r="E12" s="52"/>
      <c r="F12" s="234" t="s">
        <v>58</v>
      </c>
      <c r="G12" s="234"/>
      <c r="H12" s="234"/>
      <c r="I12" s="234"/>
      <c r="J12" s="235" t="s">
        <v>59</v>
      </c>
      <c r="K12" s="235"/>
      <c r="L12" s="235"/>
      <c r="M12" s="193" t="s">
        <v>49</v>
      </c>
      <c r="N12" s="196"/>
      <c r="O12" s="238"/>
      <c r="P12" s="238"/>
      <c r="Q12" s="238"/>
      <c r="R12" s="196"/>
      <c r="S12" s="238"/>
      <c r="T12" s="238"/>
      <c r="U12" s="238"/>
      <c r="V12" s="238"/>
      <c r="W12" s="238"/>
      <c r="X12" s="238"/>
      <c r="Y12" s="239"/>
      <c r="Z12" s="239"/>
      <c r="AA12" s="239"/>
      <c r="AB12" s="239"/>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62</v>
      </c>
      <c r="P14" s="27"/>
      <c r="Q14" s="27"/>
      <c r="R14" s="23"/>
      <c r="S14" s="23"/>
    </row>
    <row r="15" spans="1:40" s="44" customFormat="1" ht="32.25"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0" s="41" customFormat="1" ht="14.4" x14ac:dyDescent="0.3">
      <c r="A16" s="139" t="s">
        <v>42</v>
      </c>
      <c r="B16" s="140">
        <f t="shared" ref="B16:B47" si="0">HLOOKUP($J$14,$Y$15:$AD$1048576,ROW(B16)-ROW(AE$15)+1,FALSE)</f>
        <v>1</v>
      </c>
      <c r="C16" s="140">
        <v>1</v>
      </c>
      <c r="D16" s="41" t="s">
        <v>22</v>
      </c>
      <c r="E16" s="141" t="s">
        <v>83</v>
      </c>
      <c r="F16" s="141"/>
      <c r="G16" s="154"/>
      <c r="H16" s="51"/>
      <c r="I16" s="51"/>
      <c r="J16" s="67"/>
      <c r="K16" s="73"/>
      <c r="L16" s="51"/>
      <c r="M16" s="142" t="s">
        <v>84</v>
      </c>
      <c r="N16" s="67"/>
      <c r="O16" s="143"/>
      <c r="P16" s="144"/>
      <c r="Q16" s="144"/>
      <c r="R16" s="143" t="s">
        <v>85</v>
      </c>
      <c r="S16" s="93" t="s">
        <v>86</v>
      </c>
      <c r="Y16" s="140">
        <v>1</v>
      </c>
      <c r="Z16" s="140">
        <v>1</v>
      </c>
      <c r="AA16" s="140">
        <v>1</v>
      </c>
      <c r="AB16" s="140">
        <v>1</v>
      </c>
      <c r="AC16" s="140">
        <v>1</v>
      </c>
      <c r="AD16" s="140">
        <v>1</v>
      </c>
    </row>
    <row r="17" spans="1:30" ht="14.4" x14ac:dyDescent="0.3">
      <c r="A17" s="145" t="s">
        <v>87</v>
      </c>
      <c r="B17" s="125">
        <f t="shared" si="0"/>
        <v>1</v>
      </c>
      <c r="C17" s="125">
        <v>1</v>
      </c>
      <c r="D17" s="7" t="s">
        <v>22</v>
      </c>
      <c r="E17" s="16" t="s">
        <v>88</v>
      </c>
      <c r="G17" s="160"/>
      <c r="H17" s="132"/>
      <c r="I17" s="132"/>
      <c r="J17" s="157"/>
      <c r="K17" s="166"/>
      <c r="L17" s="132"/>
      <c r="M17" s="131" t="s">
        <v>84</v>
      </c>
      <c r="N17" s="157"/>
      <c r="O17"/>
      <c r="P17" s="2" t="s">
        <v>89</v>
      </c>
      <c r="Q17" s="2" t="s">
        <v>90</v>
      </c>
      <c r="R17" t="s">
        <v>91</v>
      </c>
      <c r="S17" s="11" t="s">
        <v>86</v>
      </c>
      <c r="Y17" s="125">
        <v>1</v>
      </c>
      <c r="Z17" s="125">
        <v>1</v>
      </c>
      <c r="AA17" s="125">
        <v>1</v>
      </c>
      <c r="AB17" s="125">
        <v>1</v>
      </c>
      <c r="AC17" s="125">
        <v>1</v>
      </c>
      <c r="AD17" s="125">
        <v>1</v>
      </c>
    </row>
    <row r="18" spans="1:30" ht="14.4" x14ac:dyDescent="0.3">
      <c r="A18" s="145" t="s">
        <v>92</v>
      </c>
      <c r="B18" s="125">
        <f t="shared" si="0"/>
        <v>1</v>
      </c>
      <c r="C18" s="125">
        <v>1</v>
      </c>
      <c r="D18" s="7" t="s">
        <v>22</v>
      </c>
      <c r="E18" s="16" t="s">
        <v>93</v>
      </c>
      <c r="G18" s="160"/>
      <c r="H18" s="132"/>
      <c r="I18" s="132"/>
      <c r="J18" s="157"/>
      <c r="K18" s="166"/>
      <c r="L18" s="132"/>
      <c r="M18" s="131" t="s">
        <v>84</v>
      </c>
      <c r="N18" s="157"/>
      <c r="O18"/>
      <c r="P18" s="2" t="s">
        <v>94</v>
      </c>
      <c r="Q18" s="2" t="s">
        <v>90</v>
      </c>
      <c r="R18" t="s">
        <v>95</v>
      </c>
      <c r="S18" s="11" t="s">
        <v>86</v>
      </c>
      <c r="Y18" s="125">
        <v>1</v>
      </c>
      <c r="Z18" s="125">
        <v>1</v>
      </c>
      <c r="AA18" s="125">
        <v>1</v>
      </c>
      <c r="AB18" s="125">
        <v>1</v>
      </c>
      <c r="AC18" s="125">
        <v>1</v>
      </c>
      <c r="AD18" s="125">
        <v>1</v>
      </c>
    </row>
    <row r="19" spans="1:30" ht="14.4" x14ac:dyDescent="0.3">
      <c r="A19" s="145" t="s">
        <v>96</v>
      </c>
      <c r="B19" s="125">
        <f t="shared" si="0"/>
        <v>1</v>
      </c>
      <c r="C19" s="125">
        <v>1</v>
      </c>
      <c r="D19" s="7" t="s">
        <v>22</v>
      </c>
      <c r="E19" s="16" t="s">
        <v>46</v>
      </c>
      <c r="G19" s="160"/>
      <c r="H19" s="132"/>
      <c r="I19" s="132"/>
      <c r="J19" s="157"/>
      <c r="K19" s="166"/>
      <c r="L19" s="132"/>
      <c r="M19" s="131" t="s">
        <v>84</v>
      </c>
      <c r="N19" s="157"/>
      <c r="O19"/>
      <c r="Q19" s="2" t="s">
        <v>90</v>
      </c>
      <c r="R19" t="s">
        <v>97</v>
      </c>
      <c r="S19" s="11" t="s">
        <v>98</v>
      </c>
      <c r="Y19" s="125">
        <v>1</v>
      </c>
      <c r="Z19" s="125">
        <v>1</v>
      </c>
      <c r="AA19" s="125">
        <v>1</v>
      </c>
      <c r="AB19" s="125">
        <v>1</v>
      </c>
      <c r="AC19" s="125">
        <v>1</v>
      </c>
      <c r="AD19" s="125">
        <v>1</v>
      </c>
    </row>
    <row r="20" spans="1:30" ht="14.4" x14ac:dyDescent="0.3">
      <c r="A20" s="145" t="s">
        <v>99</v>
      </c>
      <c r="B20" s="125">
        <f t="shared" si="0"/>
        <v>1</v>
      </c>
      <c r="C20" s="125">
        <v>1</v>
      </c>
      <c r="D20" s="7" t="s">
        <v>22</v>
      </c>
      <c r="E20" s="16" t="s">
        <v>46</v>
      </c>
      <c r="G20" s="160"/>
      <c r="H20" s="132"/>
      <c r="I20" s="132"/>
      <c r="J20" s="157"/>
      <c r="K20" s="166"/>
      <c r="L20" s="132"/>
      <c r="M20" s="131" t="s">
        <v>84</v>
      </c>
      <c r="N20" s="157"/>
      <c r="O20"/>
      <c r="P20" s="2" t="s">
        <v>89</v>
      </c>
      <c r="Q20" s="2" t="s">
        <v>90</v>
      </c>
      <c r="R20" t="s">
        <v>100</v>
      </c>
      <c r="S20" s="11" t="s">
        <v>98</v>
      </c>
      <c r="Y20" s="125">
        <v>1</v>
      </c>
      <c r="Z20" s="125">
        <v>1</v>
      </c>
      <c r="AA20" s="125">
        <v>1</v>
      </c>
      <c r="AB20" s="125">
        <v>1</v>
      </c>
      <c r="AC20" s="125">
        <v>1</v>
      </c>
      <c r="AD20" s="125">
        <v>1</v>
      </c>
    </row>
    <row r="21" spans="1:30" ht="14.4" x14ac:dyDescent="0.3">
      <c r="A21" s="145" t="s">
        <v>101</v>
      </c>
      <c r="B21" s="125">
        <f t="shared" si="0"/>
        <v>1</v>
      </c>
      <c r="C21" s="125">
        <v>1</v>
      </c>
      <c r="D21" s="7" t="s">
        <v>22</v>
      </c>
      <c r="E21" s="16" t="s">
        <v>46</v>
      </c>
      <c r="G21" s="160"/>
      <c r="H21" s="132"/>
      <c r="I21" s="132"/>
      <c r="J21" s="157"/>
      <c r="K21" s="166"/>
      <c r="L21" s="132"/>
      <c r="M21" s="131" t="s">
        <v>84</v>
      </c>
      <c r="N21" s="157"/>
      <c r="O21"/>
      <c r="Q21" s="2" t="s">
        <v>90</v>
      </c>
      <c r="R21" t="s">
        <v>102</v>
      </c>
      <c r="S21" s="11" t="s">
        <v>98</v>
      </c>
      <c r="Y21" s="125">
        <v>1</v>
      </c>
      <c r="Z21" s="125">
        <v>1</v>
      </c>
      <c r="AA21" s="125">
        <v>1</v>
      </c>
      <c r="AB21" s="125">
        <v>1</v>
      </c>
      <c r="AC21" s="125">
        <v>1</v>
      </c>
      <c r="AD21" s="125">
        <v>1</v>
      </c>
    </row>
    <row r="22" spans="1:30" ht="14.4" hidden="1" x14ac:dyDescent="0.3">
      <c r="A22" s="145" t="s">
        <v>103</v>
      </c>
      <c r="B22" s="125">
        <f t="shared" si="0"/>
        <v>1</v>
      </c>
      <c r="C22" s="125">
        <v>0</v>
      </c>
      <c r="D22" s="7" t="s">
        <v>22</v>
      </c>
      <c r="E22" s="16" t="s">
        <v>46</v>
      </c>
      <c r="G22" s="160"/>
      <c r="H22" s="132"/>
      <c r="I22" s="132"/>
      <c r="J22" s="157"/>
      <c r="K22" s="166"/>
      <c r="L22" s="132"/>
      <c r="M22" s="131" t="s">
        <v>84</v>
      </c>
      <c r="N22" s="157"/>
      <c r="O22"/>
      <c r="Q22" s="2" t="s">
        <v>90</v>
      </c>
      <c r="R22" t="s">
        <v>104</v>
      </c>
      <c r="S22" s="11" t="s">
        <v>98</v>
      </c>
      <c r="Y22" s="125">
        <v>1</v>
      </c>
      <c r="Z22" s="125">
        <v>1</v>
      </c>
      <c r="AA22" s="125">
        <v>1</v>
      </c>
      <c r="AB22" s="125">
        <v>1</v>
      </c>
      <c r="AC22" s="125">
        <v>1</v>
      </c>
      <c r="AD22" s="125">
        <v>1</v>
      </c>
    </row>
    <row r="23" spans="1:30" ht="14.4" hidden="1" x14ac:dyDescent="0.3">
      <c r="A23" s="145" t="s">
        <v>105</v>
      </c>
      <c r="B23" s="125">
        <f t="shared" si="0"/>
        <v>1</v>
      </c>
      <c r="C23" s="125">
        <v>0</v>
      </c>
      <c r="D23" s="7" t="s">
        <v>22</v>
      </c>
      <c r="E23" s="16" t="s">
        <v>46</v>
      </c>
      <c r="G23" s="160"/>
      <c r="H23" s="132"/>
      <c r="I23" s="132"/>
      <c r="J23" s="157"/>
      <c r="K23" s="166"/>
      <c r="L23" s="132"/>
      <c r="M23" s="131" t="s">
        <v>84</v>
      </c>
      <c r="N23" s="157"/>
      <c r="O23"/>
      <c r="Q23" s="2" t="s">
        <v>90</v>
      </c>
      <c r="R23" t="s">
        <v>106</v>
      </c>
      <c r="S23" s="11" t="s">
        <v>98</v>
      </c>
      <c r="Y23" s="125">
        <v>1</v>
      </c>
      <c r="Z23" s="125">
        <v>1</v>
      </c>
      <c r="AA23" s="125">
        <v>1</v>
      </c>
      <c r="AB23" s="125">
        <v>1</v>
      </c>
      <c r="AC23" s="125">
        <v>1</v>
      </c>
      <c r="AD23" s="125">
        <v>1</v>
      </c>
    </row>
    <row r="24" spans="1:30" ht="14.4" hidden="1" x14ac:dyDescent="0.3">
      <c r="A24" s="145" t="s">
        <v>107</v>
      </c>
      <c r="B24" s="125">
        <f t="shared" si="0"/>
        <v>1</v>
      </c>
      <c r="C24" s="125">
        <v>0</v>
      </c>
      <c r="D24" s="7" t="s">
        <v>22</v>
      </c>
      <c r="E24" s="16" t="s">
        <v>46</v>
      </c>
      <c r="G24" s="160"/>
      <c r="H24" s="132"/>
      <c r="I24" s="132"/>
      <c r="J24" s="157"/>
      <c r="K24" s="166"/>
      <c r="L24" s="132"/>
      <c r="M24" s="131" t="s">
        <v>84</v>
      </c>
      <c r="N24" s="157"/>
      <c r="O24"/>
      <c r="Q24" s="2" t="s">
        <v>90</v>
      </c>
      <c r="R24" t="s">
        <v>108</v>
      </c>
      <c r="S24" s="11" t="s">
        <v>98</v>
      </c>
      <c r="Y24" s="125">
        <v>1</v>
      </c>
      <c r="Z24" s="125">
        <v>1</v>
      </c>
      <c r="AA24" s="125">
        <v>1</v>
      </c>
      <c r="AB24" s="125">
        <v>1</v>
      </c>
      <c r="AC24" s="125">
        <v>1</v>
      </c>
      <c r="AD24" s="125">
        <v>1</v>
      </c>
    </row>
    <row r="25" spans="1:30" ht="14.4" hidden="1" x14ac:dyDescent="0.3">
      <c r="A25" s="145" t="s">
        <v>109</v>
      </c>
      <c r="B25" s="125">
        <f t="shared" si="0"/>
        <v>1</v>
      </c>
      <c r="C25" s="125">
        <v>0</v>
      </c>
      <c r="D25" s="7" t="s">
        <v>22</v>
      </c>
      <c r="E25" s="16" t="s">
        <v>46</v>
      </c>
      <c r="G25" s="160"/>
      <c r="H25" s="132"/>
      <c r="I25" s="132"/>
      <c r="J25" s="157"/>
      <c r="K25" s="166"/>
      <c r="L25" s="132"/>
      <c r="M25" s="131" t="s">
        <v>84</v>
      </c>
      <c r="N25" s="157"/>
      <c r="O25"/>
      <c r="Q25" s="2" t="s">
        <v>90</v>
      </c>
      <c r="R25" t="s">
        <v>110</v>
      </c>
      <c r="S25" s="11" t="s">
        <v>98</v>
      </c>
      <c r="Y25" s="125">
        <v>1</v>
      </c>
      <c r="Z25" s="125">
        <v>1</v>
      </c>
      <c r="AA25" s="125">
        <v>1</v>
      </c>
      <c r="AB25" s="125">
        <v>1</v>
      </c>
      <c r="AC25" s="125">
        <v>1</v>
      </c>
      <c r="AD25" s="125">
        <v>1</v>
      </c>
    </row>
    <row r="26" spans="1:30" ht="14.4" hidden="1" x14ac:dyDescent="0.3">
      <c r="A26" s="145" t="s">
        <v>111</v>
      </c>
      <c r="B26" s="125">
        <f t="shared" si="0"/>
        <v>1</v>
      </c>
      <c r="C26" s="125">
        <v>0</v>
      </c>
      <c r="D26" s="7" t="s">
        <v>22</v>
      </c>
      <c r="E26" s="16" t="s">
        <v>46</v>
      </c>
      <c r="G26" s="160"/>
      <c r="H26" s="132"/>
      <c r="I26" s="132"/>
      <c r="J26" s="157"/>
      <c r="K26" s="166"/>
      <c r="L26" s="132"/>
      <c r="M26" s="131" t="s">
        <v>84</v>
      </c>
      <c r="N26" s="157"/>
      <c r="O26"/>
      <c r="Q26" s="2" t="s">
        <v>90</v>
      </c>
      <c r="R26" t="s">
        <v>112</v>
      </c>
      <c r="S26" s="11" t="s">
        <v>98</v>
      </c>
      <c r="Y26" s="125">
        <v>1</v>
      </c>
      <c r="Z26" s="125">
        <v>1</v>
      </c>
      <c r="AA26" s="125">
        <v>1</v>
      </c>
      <c r="AB26" s="125">
        <v>1</v>
      </c>
      <c r="AC26" s="125">
        <v>1</v>
      </c>
      <c r="AD26" s="125">
        <v>1</v>
      </c>
    </row>
    <row r="27" spans="1:30" ht="14.4" hidden="1" x14ac:dyDescent="0.3">
      <c r="A27" s="145" t="s">
        <v>113</v>
      </c>
      <c r="B27" s="125">
        <f t="shared" si="0"/>
        <v>1</v>
      </c>
      <c r="C27" s="125">
        <v>0</v>
      </c>
      <c r="D27" s="7" t="s">
        <v>22</v>
      </c>
      <c r="E27" s="16" t="s">
        <v>46</v>
      </c>
      <c r="G27" s="160"/>
      <c r="H27" s="132"/>
      <c r="I27" s="132"/>
      <c r="J27" s="157"/>
      <c r="K27" s="166"/>
      <c r="L27" s="132"/>
      <c r="M27" s="131" t="s">
        <v>84</v>
      </c>
      <c r="N27" s="157"/>
      <c r="O27"/>
      <c r="Q27" s="2" t="s">
        <v>90</v>
      </c>
      <c r="R27" t="s">
        <v>114</v>
      </c>
      <c r="S27" s="11" t="s">
        <v>98</v>
      </c>
      <c r="Y27" s="125">
        <v>1</v>
      </c>
      <c r="Z27" s="125">
        <v>1</v>
      </c>
      <c r="AA27" s="125">
        <v>1</v>
      </c>
      <c r="AB27" s="125">
        <v>1</v>
      </c>
      <c r="AC27" s="125">
        <v>1</v>
      </c>
      <c r="AD27" s="125">
        <v>1</v>
      </c>
    </row>
    <row r="28" spans="1:30" ht="14.4" hidden="1" x14ac:dyDescent="0.3">
      <c r="A28" s="145" t="s">
        <v>115</v>
      </c>
      <c r="B28" s="125">
        <f t="shared" si="0"/>
        <v>1</v>
      </c>
      <c r="C28" s="125">
        <v>0</v>
      </c>
      <c r="D28" s="7" t="s">
        <v>22</v>
      </c>
      <c r="E28" s="16" t="s">
        <v>46</v>
      </c>
      <c r="G28" s="160"/>
      <c r="H28" s="132"/>
      <c r="I28" s="132"/>
      <c r="J28" s="157"/>
      <c r="K28" s="166"/>
      <c r="L28" s="132"/>
      <c r="M28" s="131" t="s">
        <v>84</v>
      </c>
      <c r="N28" s="157"/>
      <c r="O28"/>
      <c r="Q28" s="2" t="s">
        <v>90</v>
      </c>
      <c r="R28" t="s">
        <v>116</v>
      </c>
      <c r="S28" s="11" t="s">
        <v>98</v>
      </c>
      <c r="Y28" s="125">
        <v>1</v>
      </c>
      <c r="Z28" s="125">
        <v>1</v>
      </c>
      <c r="AA28" s="125">
        <v>1</v>
      </c>
      <c r="AB28" s="125">
        <v>1</v>
      </c>
      <c r="AC28" s="125">
        <v>1</v>
      </c>
      <c r="AD28" s="125">
        <v>1</v>
      </c>
    </row>
    <row r="29" spans="1:30" ht="14.4" hidden="1" x14ac:dyDescent="0.3">
      <c r="A29" s="145" t="s">
        <v>117</v>
      </c>
      <c r="B29" s="125">
        <f t="shared" si="0"/>
        <v>1</v>
      </c>
      <c r="C29" s="125">
        <v>0</v>
      </c>
      <c r="D29" s="7" t="s">
        <v>22</v>
      </c>
      <c r="E29" s="16" t="s">
        <v>46</v>
      </c>
      <c r="G29" s="160"/>
      <c r="H29" s="132"/>
      <c r="I29" s="132"/>
      <c r="J29" s="157"/>
      <c r="K29" s="166"/>
      <c r="L29" s="132"/>
      <c r="M29" s="131" t="s">
        <v>84</v>
      </c>
      <c r="N29" s="157"/>
      <c r="O29"/>
      <c r="Q29" s="2" t="s">
        <v>90</v>
      </c>
      <c r="R29" t="s">
        <v>118</v>
      </c>
      <c r="S29" s="11" t="s">
        <v>98</v>
      </c>
      <c r="Y29" s="125">
        <v>1</v>
      </c>
      <c r="Z29" s="125">
        <v>1</v>
      </c>
      <c r="AA29" s="125">
        <v>1</v>
      </c>
      <c r="AB29" s="125">
        <v>1</v>
      </c>
      <c r="AC29" s="125">
        <v>1</v>
      </c>
      <c r="AD29" s="125">
        <v>1</v>
      </c>
    </row>
    <row r="30" spans="1:30" ht="14.4" hidden="1" x14ac:dyDescent="0.3">
      <c r="A30" s="145" t="s">
        <v>119</v>
      </c>
      <c r="B30" s="125">
        <f t="shared" si="0"/>
        <v>1</v>
      </c>
      <c r="C30" s="125">
        <v>0</v>
      </c>
      <c r="D30" s="7" t="s">
        <v>22</v>
      </c>
      <c r="E30" s="16" t="s">
        <v>46</v>
      </c>
      <c r="G30" s="160"/>
      <c r="H30" s="132"/>
      <c r="I30" s="132"/>
      <c r="J30" s="157"/>
      <c r="K30" s="166"/>
      <c r="L30" s="132"/>
      <c r="M30" s="131" t="s">
        <v>84</v>
      </c>
      <c r="N30" s="157"/>
      <c r="O30"/>
      <c r="Q30" s="2" t="s">
        <v>90</v>
      </c>
      <c r="R30" t="s">
        <v>120</v>
      </c>
      <c r="S30" s="11" t="s">
        <v>98</v>
      </c>
      <c r="Y30" s="125">
        <v>1</v>
      </c>
      <c r="Z30" s="125">
        <v>1</v>
      </c>
      <c r="AA30" s="125">
        <v>1</v>
      </c>
      <c r="AB30" s="125">
        <v>1</v>
      </c>
      <c r="AC30" s="125">
        <v>1</v>
      </c>
      <c r="AD30" s="125">
        <v>1</v>
      </c>
    </row>
    <row r="31" spans="1:30" ht="14.4" hidden="1" x14ac:dyDescent="0.3">
      <c r="A31" s="145" t="s">
        <v>121</v>
      </c>
      <c r="B31" s="125">
        <f t="shared" si="0"/>
        <v>1</v>
      </c>
      <c r="C31" s="125">
        <v>0</v>
      </c>
      <c r="D31" s="7" t="s">
        <v>22</v>
      </c>
      <c r="E31" s="16" t="s">
        <v>46</v>
      </c>
      <c r="G31" s="160"/>
      <c r="H31" s="132"/>
      <c r="I31" s="132"/>
      <c r="J31" s="157"/>
      <c r="K31" s="166"/>
      <c r="L31" s="132"/>
      <c r="M31" s="131" t="s">
        <v>84</v>
      </c>
      <c r="N31" s="157"/>
      <c r="O31"/>
      <c r="Q31" s="2" t="s">
        <v>90</v>
      </c>
      <c r="R31" t="s">
        <v>122</v>
      </c>
      <c r="S31" s="11" t="s">
        <v>98</v>
      </c>
      <c r="Y31" s="125">
        <v>1</v>
      </c>
      <c r="Z31" s="125">
        <v>1</v>
      </c>
      <c r="AA31" s="125">
        <v>1</v>
      </c>
      <c r="AB31" s="125">
        <v>1</v>
      </c>
      <c r="AC31" s="125">
        <v>1</v>
      </c>
      <c r="AD31" s="125">
        <v>1</v>
      </c>
    </row>
    <row r="32" spans="1:30" ht="14.4" hidden="1" x14ac:dyDescent="0.3">
      <c r="A32" s="145" t="s">
        <v>123</v>
      </c>
      <c r="B32" s="125">
        <f t="shared" si="0"/>
        <v>1</v>
      </c>
      <c r="C32" s="125">
        <v>0</v>
      </c>
      <c r="D32" s="7" t="s">
        <v>22</v>
      </c>
      <c r="E32" s="16" t="s">
        <v>46</v>
      </c>
      <c r="G32" s="160"/>
      <c r="H32" s="132"/>
      <c r="I32" s="132"/>
      <c r="J32" s="157"/>
      <c r="K32" s="166"/>
      <c r="L32" s="132"/>
      <c r="M32" s="131" t="s">
        <v>84</v>
      </c>
      <c r="N32" s="157"/>
      <c r="O32"/>
      <c r="Q32" s="2" t="s">
        <v>90</v>
      </c>
      <c r="R32" t="s">
        <v>124</v>
      </c>
      <c r="S32" s="11" t="s">
        <v>98</v>
      </c>
      <c r="Y32" s="125">
        <v>1</v>
      </c>
      <c r="Z32" s="125">
        <v>1</v>
      </c>
      <c r="AA32" s="125">
        <v>1</v>
      </c>
      <c r="AB32" s="125">
        <v>1</v>
      </c>
      <c r="AC32" s="125">
        <v>1</v>
      </c>
      <c r="AD32" s="125">
        <v>1</v>
      </c>
    </row>
    <row r="33" spans="1:30" s="38" customFormat="1" ht="14.4" hidden="1" x14ac:dyDescent="0.3">
      <c r="A33" s="146" t="s">
        <v>125</v>
      </c>
      <c r="B33" s="133">
        <f t="shared" si="0"/>
        <v>1</v>
      </c>
      <c r="C33" s="133">
        <v>0</v>
      </c>
      <c r="D33" s="38" t="s">
        <v>22</v>
      </c>
      <c r="E33" s="134" t="s">
        <v>46</v>
      </c>
      <c r="F33" s="134"/>
      <c r="G33" s="169"/>
      <c r="H33" s="135"/>
      <c r="I33" s="135"/>
      <c r="J33" s="159"/>
      <c r="K33" s="167"/>
      <c r="L33" s="135"/>
      <c r="M33" s="153" t="s">
        <v>84</v>
      </c>
      <c r="N33" s="159"/>
      <c r="O33" s="152"/>
      <c r="P33" s="136"/>
      <c r="Q33" s="2" t="s">
        <v>90</v>
      </c>
      <c r="R33" s="152" t="s">
        <v>126</v>
      </c>
      <c r="S33" s="11" t="s">
        <v>98</v>
      </c>
      <c r="Y33" s="133">
        <v>1</v>
      </c>
      <c r="Z33" s="133">
        <v>1</v>
      </c>
      <c r="AA33" s="133">
        <v>1</v>
      </c>
      <c r="AB33" s="133">
        <v>1</v>
      </c>
      <c r="AC33" s="133">
        <v>1</v>
      </c>
      <c r="AD33" s="133">
        <v>1</v>
      </c>
    </row>
    <row r="34" spans="1:30" s="41" customFormat="1" ht="14.4" x14ac:dyDescent="0.3">
      <c r="A34" s="147" t="s">
        <v>42</v>
      </c>
      <c r="B34" s="140">
        <f t="shared" si="0"/>
        <v>1</v>
      </c>
      <c r="C34" s="140">
        <v>1</v>
      </c>
      <c r="D34" s="41" t="s">
        <v>25</v>
      </c>
      <c r="E34" s="141" t="s">
        <v>83</v>
      </c>
      <c r="F34" s="141"/>
      <c r="G34" s="154"/>
      <c r="H34" s="51"/>
      <c r="I34" s="51"/>
      <c r="J34" s="67"/>
      <c r="K34" s="73"/>
      <c r="L34" s="51"/>
      <c r="M34" s="142" t="s">
        <v>84</v>
      </c>
      <c r="N34" s="67"/>
      <c r="O34" s="143"/>
      <c r="P34" s="144"/>
      <c r="Q34" s="144"/>
      <c r="R34" s="143" t="s">
        <v>85</v>
      </c>
      <c r="S34" s="93" t="s">
        <v>86</v>
      </c>
      <c r="Y34" s="140">
        <v>1</v>
      </c>
      <c r="Z34" s="140">
        <v>1</v>
      </c>
      <c r="AA34" s="140">
        <v>1</v>
      </c>
      <c r="AB34" s="140">
        <v>1</v>
      </c>
      <c r="AC34" s="140">
        <v>1</v>
      </c>
      <c r="AD34" s="140">
        <v>1</v>
      </c>
    </row>
    <row r="35" spans="1:30" ht="14.4" x14ac:dyDescent="0.3">
      <c r="A35" s="148" t="s">
        <v>87</v>
      </c>
      <c r="B35" s="125">
        <f t="shared" si="0"/>
        <v>1</v>
      </c>
      <c r="C35" s="125">
        <v>1</v>
      </c>
      <c r="D35" s="7" t="s">
        <v>25</v>
      </c>
      <c r="E35" s="16" t="s">
        <v>88</v>
      </c>
      <c r="G35" s="160"/>
      <c r="H35" s="132"/>
      <c r="I35" s="132"/>
      <c r="J35" s="157"/>
      <c r="K35" s="166"/>
      <c r="L35" s="132"/>
      <c r="M35" s="131" t="s">
        <v>84</v>
      </c>
      <c r="N35" s="157"/>
      <c r="O35"/>
      <c r="P35" s="2" t="s">
        <v>89</v>
      </c>
      <c r="Q35" s="2" t="s">
        <v>90</v>
      </c>
      <c r="R35" t="s">
        <v>91</v>
      </c>
      <c r="S35" s="11" t="s">
        <v>86</v>
      </c>
      <c r="Y35" s="125">
        <v>1</v>
      </c>
      <c r="Z35" s="125">
        <v>1</v>
      </c>
      <c r="AA35" s="125">
        <v>1</v>
      </c>
      <c r="AB35" s="125">
        <v>1</v>
      </c>
      <c r="AC35" s="125">
        <v>1</v>
      </c>
      <c r="AD35" s="125">
        <v>1</v>
      </c>
    </row>
    <row r="36" spans="1:30" ht="14.4" x14ac:dyDescent="0.3">
      <c r="A36" s="148" t="s">
        <v>92</v>
      </c>
      <c r="B36" s="125">
        <f t="shared" si="0"/>
        <v>1</v>
      </c>
      <c r="C36" s="125">
        <v>1</v>
      </c>
      <c r="D36" s="7" t="s">
        <v>25</v>
      </c>
      <c r="E36" s="16" t="s">
        <v>93</v>
      </c>
      <c r="G36" s="160"/>
      <c r="H36" s="132"/>
      <c r="I36" s="132"/>
      <c r="J36" s="157"/>
      <c r="K36" s="166"/>
      <c r="L36" s="132"/>
      <c r="M36" s="131" t="s">
        <v>84</v>
      </c>
      <c r="N36" s="157"/>
      <c r="O36"/>
      <c r="P36" s="2" t="s">
        <v>94</v>
      </c>
      <c r="Q36" s="2" t="s">
        <v>90</v>
      </c>
      <c r="R36" t="s">
        <v>95</v>
      </c>
      <c r="S36" s="11" t="s">
        <v>86</v>
      </c>
      <c r="Y36" s="125">
        <v>1</v>
      </c>
      <c r="Z36" s="125">
        <v>1</v>
      </c>
      <c r="AA36" s="125">
        <v>1</v>
      </c>
      <c r="AB36" s="125">
        <v>1</v>
      </c>
      <c r="AC36" s="125">
        <v>1</v>
      </c>
      <c r="AD36" s="125">
        <v>1</v>
      </c>
    </row>
    <row r="37" spans="1:30" ht="14.4" x14ac:dyDescent="0.3">
      <c r="A37" s="148" t="s">
        <v>96</v>
      </c>
      <c r="B37" s="125">
        <f t="shared" si="0"/>
        <v>1</v>
      </c>
      <c r="C37" s="125">
        <v>1</v>
      </c>
      <c r="D37" s="7" t="s">
        <v>25</v>
      </c>
      <c r="E37" s="16" t="s">
        <v>46</v>
      </c>
      <c r="G37" s="160"/>
      <c r="H37" s="132"/>
      <c r="I37" s="132"/>
      <c r="J37" s="157"/>
      <c r="K37" s="166"/>
      <c r="L37" s="132"/>
      <c r="M37" s="131" t="s">
        <v>84</v>
      </c>
      <c r="N37" s="157"/>
      <c r="O37"/>
      <c r="Q37" s="2" t="s">
        <v>90</v>
      </c>
      <c r="R37" t="s">
        <v>97</v>
      </c>
      <c r="S37" s="11" t="s">
        <v>127</v>
      </c>
      <c r="Y37" s="125">
        <v>1</v>
      </c>
      <c r="Z37" s="125">
        <v>1</v>
      </c>
      <c r="AA37" s="125">
        <v>1</v>
      </c>
      <c r="AB37" s="125">
        <v>1</v>
      </c>
      <c r="AC37" s="125">
        <v>1</v>
      </c>
      <c r="AD37" s="125">
        <v>1</v>
      </c>
    </row>
    <row r="38" spans="1:30" ht="14.4" x14ac:dyDescent="0.3">
      <c r="A38" s="148" t="s">
        <v>99</v>
      </c>
      <c r="B38" s="125">
        <f t="shared" si="0"/>
        <v>1</v>
      </c>
      <c r="C38" s="125">
        <v>1</v>
      </c>
      <c r="D38" s="7" t="s">
        <v>25</v>
      </c>
      <c r="E38" s="16" t="s">
        <v>46</v>
      </c>
      <c r="G38" s="160"/>
      <c r="H38" s="132"/>
      <c r="I38" s="132"/>
      <c r="J38" s="157"/>
      <c r="K38" s="166"/>
      <c r="L38" s="132"/>
      <c r="M38" s="131" t="s">
        <v>84</v>
      </c>
      <c r="N38" s="157"/>
      <c r="O38"/>
      <c r="P38" s="2" t="s">
        <v>89</v>
      </c>
      <c r="Q38" s="2" t="s">
        <v>90</v>
      </c>
      <c r="R38" t="s">
        <v>100</v>
      </c>
      <c r="S38" s="11" t="s">
        <v>127</v>
      </c>
      <c r="Y38" s="125">
        <v>1</v>
      </c>
      <c r="Z38" s="125">
        <v>1</v>
      </c>
      <c r="AA38" s="125">
        <v>1</v>
      </c>
      <c r="AB38" s="125">
        <v>1</v>
      </c>
      <c r="AC38" s="125">
        <v>1</v>
      </c>
      <c r="AD38" s="125">
        <v>1</v>
      </c>
    </row>
    <row r="39" spans="1:30" ht="14.4" hidden="1" x14ac:dyDescent="0.3">
      <c r="A39" s="148" t="s">
        <v>103</v>
      </c>
      <c r="B39" s="125">
        <f t="shared" si="0"/>
        <v>1</v>
      </c>
      <c r="C39" s="125">
        <v>0</v>
      </c>
      <c r="D39" s="7" t="s">
        <v>25</v>
      </c>
      <c r="E39" s="16" t="s">
        <v>46</v>
      </c>
      <c r="G39" s="160"/>
      <c r="H39" s="132"/>
      <c r="I39" s="132"/>
      <c r="J39" s="157"/>
      <c r="K39" s="166"/>
      <c r="L39" s="132"/>
      <c r="M39" s="131" t="s">
        <v>84</v>
      </c>
      <c r="N39" s="157"/>
      <c r="O39"/>
      <c r="Q39" s="2" t="s">
        <v>90</v>
      </c>
      <c r="R39" t="s">
        <v>104</v>
      </c>
      <c r="S39" s="11" t="s">
        <v>127</v>
      </c>
      <c r="Y39" s="125">
        <v>1</v>
      </c>
      <c r="Z39" s="125">
        <v>1</v>
      </c>
      <c r="AA39" s="125">
        <v>1</v>
      </c>
      <c r="AB39" s="125">
        <v>1</v>
      </c>
      <c r="AC39" s="125">
        <v>1</v>
      </c>
      <c r="AD39" s="125">
        <v>1</v>
      </c>
    </row>
    <row r="40" spans="1:30" ht="14.4" hidden="1" x14ac:dyDescent="0.3">
      <c r="A40" s="148" t="s">
        <v>105</v>
      </c>
      <c r="B40" s="125">
        <f t="shared" si="0"/>
        <v>1</v>
      </c>
      <c r="C40" s="125">
        <v>0</v>
      </c>
      <c r="D40" s="7" t="s">
        <v>25</v>
      </c>
      <c r="E40" s="16" t="s">
        <v>46</v>
      </c>
      <c r="G40" s="160"/>
      <c r="H40" s="132"/>
      <c r="I40" s="132"/>
      <c r="J40" s="157"/>
      <c r="K40" s="166"/>
      <c r="L40" s="132"/>
      <c r="M40" s="131" t="s">
        <v>84</v>
      </c>
      <c r="N40" s="157"/>
      <c r="O40"/>
      <c r="Q40" s="2" t="s">
        <v>90</v>
      </c>
      <c r="R40" t="s">
        <v>106</v>
      </c>
      <c r="S40" s="11" t="s">
        <v>127</v>
      </c>
      <c r="Y40" s="125">
        <v>1</v>
      </c>
      <c r="Z40" s="125">
        <v>1</v>
      </c>
      <c r="AA40" s="125">
        <v>1</v>
      </c>
      <c r="AB40" s="125">
        <v>1</v>
      </c>
      <c r="AC40" s="125">
        <v>1</v>
      </c>
      <c r="AD40" s="125">
        <v>1</v>
      </c>
    </row>
    <row r="41" spans="1:30" ht="14.4" hidden="1" x14ac:dyDescent="0.3">
      <c r="A41" s="148" t="s">
        <v>107</v>
      </c>
      <c r="B41" s="125">
        <f t="shared" si="0"/>
        <v>1</v>
      </c>
      <c r="C41" s="125">
        <v>0</v>
      </c>
      <c r="D41" s="7" t="s">
        <v>25</v>
      </c>
      <c r="E41" s="16" t="s">
        <v>46</v>
      </c>
      <c r="G41" s="160"/>
      <c r="H41" s="132"/>
      <c r="I41" s="132"/>
      <c r="J41" s="157"/>
      <c r="K41" s="166"/>
      <c r="L41" s="132"/>
      <c r="M41" s="131" t="s">
        <v>84</v>
      </c>
      <c r="N41" s="157"/>
      <c r="O41"/>
      <c r="Q41" s="2" t="s">
        <v>90</v>
      </c>
      <c r="R41" t="s">
        <v>108</v>
      </c>
      <c r="S41" s="11" t="s">
        <v>127</v>
      </c>
      <c r="Y41" s="125">
        <v>1</v>
      </c>
      <c r="Z41" s="125">
        <v>1</v>
      </c>
      <c r="AA41" s="125">
        <v>1</v>
      </c>
      <c r="AB41" s="125">
        <v>1</v>
      </c>
      <c r="AC41" s="125">
        <v>1</v>
      </c>
      <c r="AD41" s="125">
        <v>1</v>
      </c>
    </row>
    <row r="42" spans="1:30" ht="14.4" hidden="1" x14ac:dyDescent="0.3">
      <c r="A42" s="148" t="s">
        <v>109</v>
      </c>
      <c r="B42" s="125">
        <f t="shared" si="0"/>
        <v>1</v>
      </c>
      <c r="C42" s="125">
        <v>0</v>
      </c>
      <c r="D42" s="7" t="s">
        <v>25</v>
      </c>
      <c r="E42" s="16" t="s">
        <v>46</v>
      </c>
      <c r="G42" s="160"/>
      <c r="H42" s="132"/>
      <c r="I42" s="132"/>
      <c r="J42" s="157"/>
      <c r="K42" s="166"/>
      <c r="L42" s="132"/>
      <c r="M42" s="131" t="s">
        <v>84</v>
      </c>
      <c r="N42" s="157"/>
      <c r="O42"/>
      <c r="Q42" s="2" t="s">
        <v>90</v>
      </c>
      <c r="R42" t="s">
        <v>110</v>
      </c>
      <c r="S42" s="11" t="s">
        <v>127</v>
      </c>
      <c r="Y42" s="125">
        <v>1</v>
      </c>
      <c r="Z42" s="125">
        <v>1</v>
      </c>
      <c r="AA42" s="125">
        <v>1</v>
      </c>
      <c r="AB42" s="125">
        <v>1</v>
      </c>
      <c r="AC42" s="125">
        <v>1</v>
      </c>
      <c r="AD42" s="125">
        <v>1</v>
      </c>
    </row>
    <row r="43" spans="1:30" ht="14.4" hidden="1" x14ac:dyDescent="0.3">
      <c r="A43" s="148" t="s">
        <v>111</v>
      </c>
      <c r="B43" s="125">
        <f t="shared" si="0"/>
        <v>1</v>
      </c>
      <c r="C43" s="125">
        <v>0</v>
      </c>
      <c r="D43" s="7" t="s">
        <v>25</v>
      </c>
      <c r="E43" s="16" t="s">
        <v>46</v>
      </c>
      <c r="G43" s="160"/>
      <c r="H43" s="132"/>
      <c r="I43" s="132"/>
      <c r="J43" s="157"/>
      <c r="K43" s="166"/>
      <c r="L43" s="132"/>
      <c r="M43" s="131" t="s">
        <v>84</v>
      </c>
      <c r="N43" s="157"/>
      <c r="O43"/>
      <c r="Q43" s="2" t="s">
        <v>90</v>
      </c>
      <c r="R43" t="s">
        <v>112</v>
      </c>
      <c r="S43" s="11" t="s">
        <v>127</v>
      </c>
      <c r="Y43" s="125">
        <v>1</v>
      </c>
      <c r="Z43" s="125">
        <v>1</v>
      </c>
      <c r="AA43" s="125">
        <v>1</v>
      </c>
      <c r="AB43" s="125">
        <v>1</v>
      </c>
      <c r="AC43" s="125">
        <v>1</v>
      </c>
      <c r="AD43" s="125">
        <v>1</v>
      </c>
    </row>
    <row r="44" spans="1:30" ht="14.4" hidden="1" x14ac:dyDescent="0.3">
      <c r="A44" s="148" t="s">
        <v>113</v>
      </c>
      <c r="B44" s="125">
        <f t="shared" si="0"/>
        <v>1</v>
      </c>
      <c r="C44" s="125">
        <v>0</v>
      </c>
      <c r="D44" s="7" t="s">
        <v>25</v>
      </c>
      <c r="E44" s="16" t="s">
        <v>46</v>
      </c>
      <c r="G44" s="160"/>
      <c r="H44" s="132"/>
      <c r="I44" s="132"/>
      <c r="J44" s="157"/>
      <c r="K44" s="166"/>
      <c r="L44" s="132"/>
      <c r="M44" s="131" t="s">
        <v>84</v>
      </c>
      <c r="N44" s="157"/>
      <c r="O44"/>
      <c r="Q44" s="2" t="s">
        <v>90</v>
      </c>
      <c r="R44" t="s">
        <v>114</v>
      </c>
      <c r="S44" s="11" t="s">
        <v>127</v>
      </c>
      <c r="Y44" s="125">
        <v>1</v>
      </c>
      <c r="Z44" s="125">
        <v>1</v>
      </c>
      <c r="AA44" s="125">
        <v>1</v>
      </c>
      <c r="AB44" s="125">
        <v>1</v>
      </c>
      <c r="AC44" s="125">
        <v>1</v>
      </c>
      <c r="AD44" s="125">
        <v>1</v>
      </c>
    </row>
    <row r="45" spans="1:30" ht="14.4" hidden="1" x14ac:dyDescent="0.3">
      <c r="A45" s="148" t="s">
        <v>115</v>
      </c>
      <c r="B45" s="125">
        <f t="shared" si="0"/>
        <v>1</v>
      </c>
      <c r="C45" s="125">
        <v>0</v>
      </c>
      <c r="D45" s="7" t="s">
        <v>25</v>
      </c>
      <c r="E45" s="16" t="s">
        <v>46</v>
      </c>
      <c r="G45" s="160"/>
      <c r="H45" s="132"/>
      <c r="I45" s="132"/>
      <c r="J45" s="157"/>
      <c r="K45" s="166"/>
      <c r="L45" s="132"/>
      <c r="M45" s="131" t="s">
        <v>84</v>
      </c>
      <c r="N45" s="157"/>
      <c r="O45"/>
      <c r="Q45" s="2" t="s">
        <v>90</v>
      </c>
      <c r="R45" t="s">
        <v>116</v>
      </c>
      <c r="S45" s="11" t="s">
        <v>127</v>
      </c>
      <c r="Y45" s="125">
        <v>1</v>
      </c>
      <c r="Z45" s="125">
        <v>1</v>
      </c>
      <c r="AA45" s="125">
        <v>1</v>
      </c>
      <c r="AB45" s="125">
        <v>1</v>
      </c>
      <c r="AC45" s="125">
        <v>1</v>
      </c>
      <c r="AD45" s="125">
        <v>1</v>
      </c>
    </row>
    <row r="46" spans="1:30" ht="14.4" hidden="1" x14ac:dyDescent="0.3">
      <c r="A46" s="148" t="s">
        <v>117</v>
      </c>
      <c r="B46" s="125">
        <f t="shared" si="0"/>
        <v>1</v>
      </c>
      <c r="C46" s="125">
        <v>0</v>
      </c>
      <c r="D46" s="7" t="s">
        <v>25</v>
      </c>
      <c r="E46" s="16" t="s">
        <v>46</v>
      </c>
      <c r="G46" s="160"/>
      <c r="H46" s="132"/>
      <c r="I46" s="132"/>
      <c r="J46" s="157"/>
      <c r="K46" s="166"/>
      <c r="L46" s="132"/>
      <c r="M46" s="131" t="s">
        <v>84</v>
      </c>
      <c r="N46" s="157"/>
      <c r="O46"/>
      <c r="Q46" s="2" t="s">
        <v>90</v>
      </c>
      <c r="R46" t="s">
        <v>118</v>
      </c>
      <c r="S46" s="11" t="s">
        <v>127</v>
      </c>
      <c r="Y46" s="125">
        <v>1</v>
      </c>
      <c r="Z46" s="125">
        <v>1</v>
      </c>
      <c r="AA46" s="125">
        <v>1</v>
      </c>
      <c r="AB46" s="125">
        <v>1</v>
      </c>
      <c r="AC46" s="125">
        <v>1</v>
      </c>
      <c r="AD46" s="125">
        <v>1</v>
      </c>
    </row>
    <row r="47" spans="1:30" ht="14.4" hidden="1" x14ac:dyDescent="0.3">
      <c r="A47" s="148" t="s">
        <v>119</v>
      </c>
      <c r="B47" s="125">
        <f t="shared" si="0"/>
        <v>1</v>
      </c>
      <c r="C47" s="125">
        <v>0</v>
      </c>
      <c r="D47" s="7" t="s">
        <v>25</v>
      </c>
      <c r="E47" s="16" t="s">
        <v>46</v>
      </c>
      <c r="G47" s="160"/>
      <c r="H47" s="132"/>
      <c r="I47" s="132"/>
      <c r="J47" s="157"/>
      <c r="K47" s="166"/>
      <c r="L47" s="132"/>
      <c r="M47" s="131" t="s">
        <v>84</v>
      </c>
      <c r="N47" s="157"/>
      <c r="O47"/>
      <c r="Q47" s="2" t="s">
        <v>90</v>
      </c>
      <c r="R47" t="s">
        <v>120</v>
      </c>
      <c r="S47" s="11" t="s">
        <v>127</v>
      </c>
      <c r="Y47" s="125">
        <v>1</v>
      </c>
      <c r="Z47" s="125">
        <v>1</v>
      </c>
      <c r="AA47" s="125">
        <v>1</v>
      </c>
      <c r="AB47" s="125">
        <v>1</v>
      </c>
      <c r="AC47" s="125">
        <v>1</v>
      </c>
      <c r="AD47" s="125">
        <v>1</v>
      </c>
    </row>
    <row r="48" spans="1:30" ht="14.4" hidden="1" x14ac:dyDescent="0.3">
      <c r="A48" s="148" t="s">
        <v>121</v>
      </c>
      <c r="B48" s="125">
        <f t="shared" ref="B48:B71" si="1">HLOOKUP($J$14,$Y$15:$AD$1048576,ROW(B48)-ROW(AE$15)+1,FALSE)</f>
        <v>1</v>
      </c>
      <c r="C48" s="125">
        <v>0</v>
      </c>
      <c r="D48" s="7" t="s">
        <v>25</v>
      </c>
      <c r="E48" s="16" t="s">
        <v>46</v>
      </c>
      <c r="G48" s="160"/>
      <c r="H48" s="132"/>
      <c r="I48" s="132"/>
      <c r="J48" s="157"/>
      <c r="K48" s="166"/>
      <c r="L48" s="132"/>
      <c r="M48" s="131" t="s">
        <v>84</v>
      </c>
      <c r="N48" s="157"/>
      <c r="O48"/>
      <c r="Q48" s="2" t="s">
        <v>90</v>
      </c>
      <c r="R48" t="s">
        <v>122</v>
      </c>
      <c r="S48" s="11" t="s">
        <v>127</v>
      </c>
      <c r="Y48" s="125">
        <v>1</v>
      </c>
      <c r="Z48" s="125">
        <v>1</v>
      </c>
      <c r="AA48" s="125">
        <v>1</v>
      </c>
      <c r="AB48" s="125">
        <v>1</v>
      </c>
      <c r="AC48" s="125">
        <v>1</v>
      </c>
      <c r="AD48" s="125">
        <v>1</v>
      </c>
    </row>
    <row r="49" spans="1:30" ht="14.4" hidden="1" x14ac:dyDescent="0.3">
      <c r="A49" s="148" t="s">
        <v>123</v>
      </c>
      <c r="B49" s="125">
        <f t="shared" si="1"/>
        <v>1</v>
      </c>
      <c r="C49" s="125">
        <v>0</v>
      </c>
      <c r="D49" s="7" t="s">
        <v>25</v>
      </c>
      <c r="E49" s="16" t="s">
        <v>46</v>
      </c>
      <c r="G49" s="160"/>
      <c r="H49" s="132"/>
      <c r="I49" s="132"/>
      <c r="J49" s="157"/>
      <c r="K49" s="166"/>
      <c r="L49" s="132"/>
      <c r="M49" s="131" t="s">
        <v>84</v>
      </c>
      <c r="N49" s="157"/>
      <c r="O49"/>
      <c r="Q49" s="2" t="s">
        <v>90</v>
      </c>
      <c r="R49" t="s">
        <v>124</v>
      </c>
      <c r="S49" s="11" t="s">
        <v>127</v>
      </c>
      <c r="Y49" s="125">
        <v>1</v>
      </c>
      <c r="Z49" s="125">
        <v>1</v>
      </c>
      <c r="AA49" s="125">
        <v>1</v>
      </c>
      <c r="AB49" s="125">
        <v>1</v>
      </c>
      <c r="AC49" s="125">
        <v>1</v>
      </c>
      <c r="AD49" s="125">
        <v>1</v>
      </c>
    </row>
    <row r="50" spans="1:30" s="38" customFormat="1" ht="14.4" hidden="1" x14ac:dyDescent="0.3">
      <c r="A50" s="149" t="s">
        <v>125</v>
      </c>
      <c r="B50" s="133">
        <f t="shared" si="1"/>
        <v>1</v>
      </c>
      <c r="C50" s="133">
        <v>0</v>
      </c>
      <c r="D50" s="38" t="s">
        <v>25</v>
      </c>
      <c r="E50" s="134" t="s">
        <v>46</v>
      </c>
      <c r="F50" s="134"/>
      <c r="G50" s="169"/>
      <c r="H50" s="135"/>
      <c r="I50" s="135"/>
      <c r="J50" s="159"/>
      <c r="K50" s="167"/>
      <c r="L50" s="135"/>
      <c r="M50" s="153" t="s">
        <v>84</v>
      </c>
      <c r="N50" s="159"/>
      <c r="O50" s="152"/>
      <c r="P50" s="136"/>
      <c r="Q50" s="2" t="s">
        <v>90</v>
      </c>
      <c r="R50" s="152" t="s">
        <v>126</v>
      </c>
      <c r="S50" s="11" t="s">
        <v>127</v>
      </c>
      <c r="Y50" s="133">
        <v>1</v>
      </c>
      <c r="Z50" s="133">
        <v>1</v>
      </c>
      <c r="AA50" s="133">
        <v>1</v>
      </c>
      <c r="AB50" s="133">
        <v>1</v>
      </c>
      <c r="AC50" s="133">
        <v>1</v>
      </c>
      <c r="AD50" s="133">
        <v>1</v>
      </c>
    </row>
    <row r="51" spans="1:30" s="41" customFormat="1" ht="14.4" x14ac:dyDescent="0.3">
      <c r="A51" s="139" t="s">
        <v>42</v>
      </c>
      <c r="B51" s="140">
        <f t="shared" si="1"/>
        <v>1</v>
      </c>
      <c r="C51" s="140">
        <v>1</v>
      </c>
      <c r="D51" s="41" t="s">
        <v>28</v>
      </c>
      <c r="E51" s="141" t="s">
        <v>83</v>
      </c>
      <c r="F51" s="141"/>
      <c r="G51" s="154"/>
      <c r="H51" s="51"/>
      <c r="I51" s="51"/>
      <c r="J51" s="67"/>
      <c r="K51" s="73"/>
      <c r="L51" s="51"/>
      <c r="M51" s="142" t="s">
        <v>84</v>
      </c>
      <c r="N51" s="67"/>
      <c r="O51" s="143"/>
      <c r="P51" s="144"/>
      <c r="Q51" s="144"/>
      <c r="R51" s="143" t="s">
        <v>85</v>
      </c>
      <c r="S51" s="11" t="s">
        <v>127</v>
      </c>
      <c r="Y51" s="140">
        <v>1</v>
      </c>
      <c r="Z51" s="140">
        <v>1</v>
      </c>
      <c r="AA51" s="140">
        <v>1</v>
      </c>
      <c r="AB51" s="140">
        <v>1</v>
      </c>
      <c r="AC51" s="140">
        <v>1</v>
      </c>
      <c r="AD51" s="140">
        <v>1</v>
      </c>
    </row>
    <row r="52" spans="1:30" ht="14.4" x14ac:dyDescent="0.3">
      <c r="A52" s="145" t="s">
        <v>87</v>
      </c>
      <c r="B52" s="125">
        <f t="shared" si="1"/>
        <v>1</v>
      </c>
      <c r="C52" s="125">
        <v>1</v>
      </c>
      <c r="D52" s="7" t="s">
        <v>28</v>
      </c>
      <c r="E52" s="16" t="s">
        <v>88</v>
      </c>
      <c r="G52" s="160"/>
      <c r="H52" s="132"/>
      <c r="I52" s="132"/>
      <c r="J52" s="157"/>
      <c r="K52" s="166"/>
      <c r="L52" s="132"/>
      <c r="M52" s="131" t="s">
        <v>84</v>
      </c>
      <c r="N52" s="157"/>
      <c r="O52"/>
      <c r="P52" s="2" t="s">
        <v>89</v>
      </c>
      <c r="Q52" s="2" t="s">
        <v>90</v>
      </c>
      <c r="R52" t="s">
        <v>91</v>
      </c>
      <c r="S52" s="11" t="s">
        <v>127</v>
      </c>
      <c r="Y52" s="125">
        <v>1</v>
      </c>
      <c r="Z52" s="125">
        <v>1</v>
      </c>
      <c r="AA52" s="125">
        <v>1</v>
      </c>
      <c r="AB52" s="125">
        <v>1</v>
      </c>
      <c r="AC52" s="125">
        <v>1</v>
      </c>
      <c r="AD52" s="125">
        <v>1</v>
      </c>
    </row>
    <row r="53" spans="1:30" ht="14.4" x14ac:dyDescent="0.3">
      <c r="A53" s="145" t="s">
        <v>92</v>
      </c>
      <c r="B53" s="125">
        <f t="shared" si="1"/>
        <v>1</v>
      </c>
      <c r="C53" s="125">
        <v>1</v>
      </c>
      <c r="D53" s="7" t="s">
        <v>28</v>
      </c>
      <c r="E53" s="16" t="s">
        <v>93</v>
      </c>
      <c r="G53" s="160"/>
      <c r="H53" s="132"/>
      <c r="I53" s="132"/>
      <c r="J53" s="157"/>
      <c r="K53" s="166"/>
      <c r="L53" s="132"/>
      <c r="M53" s="131" t="s">
        <v>84</v>
      </c>
      <c r="N53" s="157"/>
      <c r="O53"/>
      <c r="P53" s="2" t="s">
        <v>94</v>
      </c>
      <c r="Q53" s="2" t="s">
        <v>90</v>
      </c>
      <c r="R53" t="s">
        <v>95</v>
      </c>
      <c r="S53" s="11" t="s">
        <v>127</v>
      </c>
      <c r="Y53" s="125">
        <v>1</v>
      </c>
      <c r="Z53" s="125">
        <v>1</v>
      </c>
      <c r="AA53" s="125">
        <v>1</v>
      </c>
      <c r="AB53" s="125">
        <v>1</v>
      </c>
      <c r="AC53" s="125">
        <v>1</v>
      </c>
      <c r="AD53" s="125">
        <v>1</v>
      </c>
    </row>
    <row r="54" spans="1:30" ht="14.4" hidden="1" x14ac:dyDescent="0.3">
      <c r="A54" s="145" t="s">
        <v>96</v>
      </c>
      <c r="B54" s="125">
        <f t="shared" si="1"/>
        <v>1</v>
      </c>
      <c r="C54" s="125">
        <v>0</v>
      </c>
      <c r="D54" s="7" t="s">
        <v>28</v>
      </c>
      <c r="E54" s="16" t="s">
        <v>46</v>
      </c>
      <c r="G54" s="160"/>
      <c r="H54" s="132"/>
      <c r="I54" s="132"/>
      <c r="J54" s="157"/>
      <c r="K54" s="166"/>
      <c r="L54" s="132"/>
      <c r="M54" s="131" t="s">
        <v>84</v>
      </c>
      <c r="N54" s="157"/>
      <c r="O54"/>
      <c r="Q54" s="2" t="s">
        <v>90</v>
      </c>
      <c r="R54" t="s">
        <v>97</v>
      </c>
      <c r="S54" s="11" t="s">
        <v>127</v>
      </c>
      <c r="Y54" s="125">
        <v>1</v>
      </c>
      <c r="Z54" s="125">
        <v>1</v>
      </c>
      <c r="AA54" s="125">
        <v>1</v>
      </c>
      <c r="AB54" s="125">
        <v>1</v>
      </c>
      <c r="AC54" s="125">
        <v>1</v>
      </c>
      <c r="AD54" s="125">
        <v>1</v>
      </c>
    </row>
    <row r="55" spans="1:30" ht="14.4" hidden="1" x14ac:dyDescent="0.3">
      <c r="A55" s="145" t="s">
        <v>99</v>
      </c>
      <c r="B55" s="125">
        <f t="shared" si="1"/>
        <v>1</v>
      </c>
      <c r="C55" s="125">
        <v>0</v>
      </c>
      <c r="D55" s="7" t="s">
        <v>28</v>
      </c>
      <c r="E55" s="16" t="s">
        <v>46</v>
      </c>
      <c r="G55" s="160"/>
      <c r="H55" s="132"/>
      <c r="I55" s="132"/>
      <c r="J55" s="157"/>
      <c r="K55" s="166"/>
      <c r="L55" s="132"/>
      <c r="M55" s="131" t="s">
        <v>84</v>
      </c>
      <c r="N55" s="157"/>
      <c r="O55"/>
      <c r="P55" s="2" t="s">
        <v>89</v>
      </c>
      <c r="Q55" s="2" t="s">
        <v>90</v>
      </c>
      <c r="R55" t="s">
        <v>100</v>
      </c>
      <c r="S55" s="11" t="s">
        <v>127</v>
      </c>
      <c r="Y55" s="125">
        <v>1</v>
      </c>
      <c r="Z55" s="125">
        <v>1</v>
      </c>
      <c r="AA55" s="125">
        <v>1</v>
      </c>
      <c r="AB55" s="125">
        <v>1</v>
      </c>
      <c r="AC55" s="125">
        <v>1</v>
      </c>
      <c r="AD55" s="125">
        <v>1</v>
      </c>
    </row>
    <row r="56" spans="1:30" ht="14.4" hidden="1" x14ac:dyDescent="0.3">
      <c r="A56" s="145" t="s">
        <v>103</v>
      </c>
      <c r="B56" s="125">
        <f t="shared" si="1"/>
        <v>1</v>
      </c>
      <c r="C56" s="125">
        <v>0</v>
      </c>
      <c r="D56" s="7" t="s">
        <v>28</v>
      </c>
      <c r="E56" s="16" t="s">
        <v>46</v>
      </c>
      <c r="G56" s="160"/>
      <c r="H56" s="132"/>
      <c r="I56" s="132"/>
      <c r="J56" s="157"/>
      <c r="K56" s="166"/>
      <c r="L56" s="132"/>
      <c r="M56" s="131" t="s">
        <v>84</v>
      </c>
      <c r="N56" s="157"/>
      <c r="O56"/>
      <c r="Q56" s="2" t="s">
        <v>90</v>
      </c>
      <c r="R56" t="s">
        <v>104</v>
      </c>
      <c r="S56" s="11" t="s">
        <v>127</v>
      </c>
      <c r="Y56" s="125">
        <v>1</v>
      </c>
      <c r="Z56" s="125">
        <v>1</v>
      </c>
      <c r="AA56" s="125">
        <v>1</v>
      </c>
      <c r="AB56" s="125">
        <v>1</v>
      </c>
      <c r="AC56" s="125">
        <v>1</v>
      </c>
      <c r="AD56" s="125">
        <v>1</v>
      </c>
    </row>
    <row r="57" spans="1:30" ht="14.4" hidden="1" x14ac:dyDescent="0.3">
      <c r="A57" s="145" t="s">
        <v>105</v>
      </c>
      <c r="B57" s="125">
        <f t="shared" si="1"/>
        <v>1</v>
      </c>
      <c r="C57" s="125">
        <v>0</v>
      </c>
      <c r="D57" s="7" t="s">
        <v>28</v>
      </c>
      <c r="E57" s="16" t="s">
        <v>46</v>
      </c>
      <c r="G57" s="160"/>
      <c r="H57" s="132"/>
      <c r="I57" s="132"/>
      <c r="J57" s="157"/>
      <c r="K57" s="166"/>
      <c r="L57" s="132"/>
      <c r="M57" s="131" t="s">
        <v>84</v>
      </c>
      <c r="N57" s="157"/>
      <c r="O57"/>
      <c r="Q57" s="2" t="s">
        <v>90</v>
      </c>
      <c r="R57" t="s">
        <v>106</v>
      </c>
      <c r="S57" s="11" t="s">
        <v>127</v>
      </c>
      <c r="Y57" s="125">
        <v>1</v>
      </c>
      <c r="Z57" s="125">
        <v>1</v>
      </c>
      <c r="AA57" s="125">
        <v>1</v>
      </c>
      <c r="AB57" s="125">
        <v>1</v>
      </c>
      <c r="AC57" s="125">
        <v>1</v>
      </c>
      <c r="AD57" s="125">
        <v>1</v>
      </c>
    </row>
    <row r="58" spans="1:30" ht="14.4" hidden="1" x14ac:dyDescent="0.3">
      <c r="A58" s="145" t="s">
        <v>107</v>
      </c>
      <c r="B58" s="125">
        <f t="shared" si="1"/>
        <v>1</v>
      </c>
      <c r="C58" s="125">
        <v>0</v>
      </c>
      <c r="D58" s="7" t="s">
        <v>28</v>
      </c>
      <c r="E58" s="16" t="s">
        <v>46</v>
      </c>
      <c r="G58" s="160"/>
      <c r="H58" s="132"/>
      <c r="I58" s="132"/>
      <c r="J58" s="157"/>
      <c r="K58" s="166"/>
      <c r="L58" s="132"/>
      <c r="M58" s="131" t="s">
        <v>84</v>
      </c>
      <c r="N58" s="157"/>
      <c r="O58"/>
      <c r="Q58" s="2" t="s">
        <v>90</v>
      </c>
      <c r="R58" t="s">
        <v>108</v>
      </c>
      <c r="S58" s="11" t="s">
        <v>127</v>
      </c>
      <c r="Y58" s="125">
        <v>1</v>
      </c>
      <c r="Z58" s="125">
        <v>1</v>
      </c>
      <c r="AA58" s="125">
        <v>1</v>
      </c>
      <c r="AB58" s="125">
        <v>1</v>
      </c>
      <c r="AC58" s="125">
        <v>1</v>
      </c>
      <c r="AD58" s="125">
        <v>1</v>
      </c>
    </row>
    <row r="59" spans="1:30" ht="14.4" hidden="1" x14ac:dyDescent="0.3">
      <c r="A59" s="145" t="s">
        <v>109</v>
      </c>
      <c r="B59" s="125">
        <f t="shared" si="1"/>
        <v>1</v>
      </c>
      <c r="C59" s="125">
        <v>0</v>
      </c>
      <c r="D59" s="7" t="s">
        <v>28</v>
      </c>
      <c r="E59" s="16" t="s">
        <v>46</v>
      </c>
      <c r="G59" s="160"/>
      <c r="H59" s="132"/>
      <c r="I59" s="132"/>
      <c r="J59" s="157"/>
      <c r="K59" s="166"/>
      <c r="L59" s="132"/>
      <c r="M59" s="131" t="s">
        <v>84</v>
      </c>
      <c r="N59" s="157"/>
      <c r="O59"/>
      <c r="Q59" s="2" t="s">
        <v>90</v>
      </c>
      <c r="R59" t="s">
        <v>110</v>
      </c>
      <c r="S59" s="11" t="s">
        <v>127</v>
      </c>
      <c r="Y59" s="125">
        <v>1</v>
      </c>
      <c r="Z59" s="125">
        <v>1</v>
      </c>
      <c r="AA59" s="125">
        <v>1</v>
      </c>
      <c r="AB59" s="125">
        <v>1</v>
      </c>
      <c r="AC59" s="125">
        <v>1</v>
      </c>
      <c r="AD59" s="125">
        <v>1</v>
      </c>
    </row>
    <row r="60" spans="1:30" ht="14.4" hidden="1" x14ac:dyDescent="0.3">
      <c r="A60" s="145" t="s">
        <v>111</v>
      </c>
      <c r="B60" s="125">
        <f t="shared" si="1"/>
        <v>1</v>
      </c>
      <c r="C60" s="125">
        <v>0</v>
      </c>
      <c r="D60" s="7" t="s">
        <v>28</v>
      </c>
      <c r="E60" s="16" t="s">
        <v>46</v>
      </c>
      <c r="G60" s="160"/>
      <c r="H60" s="132"/>
      <c r="I60" s="132"/>
      <c r="J60" s="157"/>
      <c r="K60" s="166"/>
      <c r="L60" s="132"/>
      <c r="M60" s="131" t="s">
        <v>84</v>
      </c>
      <c r="N60" s="157"/>
      <c r="O60"/>
      <c r="Q60" s="2" t="s">
        <v>90</v>
      </c>
      <c r="R60" t="s">
        <v>112</v>
      </c>
      <c r="S60" s="11" t="s">
        <v>127</v>
      </c>
      <c r="Y60" s="125">
        <v>1</v>
      </c>
      <c r="Z60" s="125">
        <v>1</v>
      </c>
      <c r="AA60" s="125">
        <v>1</v>
      </c>
      <c r="AB60" s="125">
        <v>1</v>
      </c>
      <c r="AC60" s="125">
        <v>1</v>
      </c>
      <c r="AD60" s="125">
        <v>1</v>
      </c>
    </row>
    <row r="61" spans="1:30" ht="14.4" hidden="1" x14ac:dyDescent="0.3">
      <c r="A61" s="145" t="s">
        <v>113</v>
      </c>
      <c r="B61" s="125">
        <f t="shared" si="1"/>
        <v>1</v>
      </c>
      <c r="C61" s="125">
        <v>0</v>
      </c>
      <c r="D61" s="7" t="s">
        <v>28</v>
      </c>
      <c r="E61" s="16" t="s">
        <v>46</v>
      </c>
      <c r="G61" s="160"/>
      <c r="H61" s="132"/>
      <c r="I61" s="132"/>
      <c r="J61" s="157"/>
      <c r="K61" s="166"/>
      <c r="L61" s="132"/>
      <c r="M61" s="131" t="s">
        <v>84</v>
      </c>
      <c r="N61" s="157"/>
      <c r="O61"/>
      <c r="Q61" s="2" t="s">
        <v>90</v>
      </c>
      <c r="R61" t="s">
        <v>114</v>
      </c>
      <c r="S61" s="11" t="s">
        <v>127</v>
      </c>
      <c r="Y61" s="125">
        <v>1</v>
      </c>
      <c r="Z61" s="125">
        <v>1</v>
      </c>
      <c r="AA61" s="125">
        <v>1</v>
      </c>
      <c r="AB61" s="125">
        <v>1</v>
      </c>
      <c r="AC61" s="125">
        <v>1</v>
      </c>
      <c r="AD61" s="125">
        <v>1</v>
      </c>
    </row>
    <row r="62" spans="1:30" ht="14.4" hidden="1" x14ac:dyDescent="0.3">
      <c r="A62" s="145" t="s">
        <v>115</v>
      </c>
      <c r="B62" s="125">
        <f t="shared" si="1"/>
        <v>1</v>
      </c>
      <c r="C62" s="125">
        <v>0</v>
      </c>
      <c r="D62" s="7" t="s">
        <v>28</v>
      </c>
      <c r="E62" s="16" t="s">
        <v>46</v>
      </c>
      <c r="G62" s="160"/>
      <c r="H62" s="132"/>
      <c r="I62" s="132"/>
      <c r="J62" s="157"/>
      <c r="K62" s="166"/>
      <c r="L62" s="132"/>
      <c r="M62" s="131" t="s">
        <v>84</v>
      </c>
      <c r="N62" s="157"/>
      <c r="O62"/>
      <c r="Q62" s="2" t="s">
        <v>90</v>
      </c>
      <c r="R62" t="s">
        <v>116</v>
      </c>
      <c r="S62" s="11" t="s">
        <v>127</v>
      </c>
      <c r="Y62" s="125">
        <v>1</v>
      </c>
      <c r="Z62" s="125">
        <v>1</v>
      </c>
      <c r="AA62" s="125">
        <v>1</v>
      </c>
      <c r="AB62" s="125">
        <v>1</v>
      </c>
      <c r="AC62" s="125">
        <v>1</v>
      </c>
      <c r="AD62" s="125">
        <v>1</v>
      </c>
    </row>
    <row r="63" spans="1:30" ht="14.4" hidden="1" x14ac:dyDescent="0.3">
      <c r="A63" s="145" t="s">
        <v>117</v>
      </c>
      <c r="B63" s="125">
        <f t="shared" si="1"/>
        <v>1</v>
      </c>
      <c r="C63" s="125">
        <v>0</v>
      </c>
      <c r="D63" s="7" t="s">
        <v>28</v>
      </c>
      <c r="E63" s="16" t="s">
        <v>46</v>
      </c>
      <c r="G63" s="160"/>
      <c r="H63" s="132"/>
      <c r="I63" s="132"/>
      <c r="J63" s="157"/>
      <c r="K63" s="166"/>
      <c r="L63" s="132"/>
      <c r="M63" s="131" t="s">
        <v>84</v>
      </c>
      <c r="N63" s="157"/>
      <c r="O63"/>
      <c r="Q63" s="2" t="s">
        <v>90</v>
      </c>
      <c r="R63" t="s">
        <v>118</v>
      </c>
      <c r="S63" s="11" t="s">
        <v>127</v>
      </c>
      <c r="Y63" s="125">
        <v>1</v>
      </c>
      <c r="Z63" s="125">
        <v>1</v>
      </c>
      <c r="AA63" s="125">
        <v>1</v>
      </c>
      <c r="AB63" s="125">
        <v>1</v>
      </c>
      <c r="AC63" s="125">
        <v>1</v>
      </c>
      <c r="AD63" s="125">
        <v>1</v>
      </c>
    </row>
    <row r="64" spans="1:30" ht="14.4" hidden="1" x14ac:dyDescent="0.3">
      <c r="A64" s="145" t="s">
        <v>119</v>
      </c>
      <c r="B64" s="125">
        <f t="shared" si="1"/>
        <v>1</v>
      </c>
      <c r="C64" s="125">
        <v>0</v>
      </c>
      <c r="D64" s="7" t="s">
        <v>28</v>
      </c>
      <c r="E64" s="16" t="s">
        <v>46</v>
      </c>
      <c r="G64" s="160"/>
      <c r="H64" s="132"/>
      <c r="I64" s="132"/>
      <c r="J64" s="157"/>
      <c r="K64" s="166"/>
      <c r="L64" s="132"/>
      <c r="M64" s="131" t="s">
        <v>84</v>
      </c>
      <c r="N64" s="157"/>
      <c r="O64"/>
      <c r="Q64" s="2" t="s">
        <v>90</v>
      </c>
      <c r="R64" t="s">
        <v>120</v>
      </c>
      <c r="S64" s="11" t="s">
        <v>127</v>
      </c>
      <c r="Y64" s="125">
        <v>1</v>
      </c>
      <c r="Z64" s="125">
        <v>1</v>
      </c>
      <c r="AA64" s="125">
        <v>1</v>
      </c>
      <c r="AB64" s="125">
        <v>1</v>
      </c>
      <c r="AC64" s="125">
        <v>1</v>
      </c>
      <c r="AD64" s="125">
        <v>1</v>
      </c>
    </row>
    <row r="65" spans="1:30" ht="14.4" hidden="1" x14ac:dyDescent="0.3">
      <c r="A65" s="145" t="s">
        <v>121</v>
      </c>
      <c r="B65" s="125">
        <f t="shared" si="1"/>
        <v>1</v>
      </c>
      <c r="C65" s="125">
        <v>0</v>
      </c>
      <c r="D65" s="7" t="s">
        <v>28</v>
      </c>
      <c r="E65" s="16" t="s">
        <v>46</v>
      </c>
      <c r="G65" s="160"/>
      <c r="H65" s="132"/>
      <c r="I65" s="132"/>
      <c r="J65" s="157"/>
      <c r="K65" s="166"/>
      <c r="L65" s="132"/>
      <c r="M65" s="131" t="s">
        <v>84</v>
      </c>
      <c r="N65" s="157"/>
      <c r="O65"/>
      <c r="Q65" s="2" t="s">
        <v>90</v>
      </c>
      <c r="R65" t="s">
        <v>122</v>
      </c>
      <c r="S65" s="11" t="s">
        <v>127</v>
      </c>
      <c r="Y65" s="125">
        <v>1</v>
      </c>
      <c r="Z65" s="125">
        <v>1</v>
      </c>
      <c r="AA65" s="125">
        <v>1</v>
      </c>
      <c r="AB65" s="125">
        <v>1</v>
      </c>
      <c r="AC65" s="125">
        <v>1</v>
      </c>
      <c r="AD65" s="125">
        <v>1</v>
      </c>
    </row>
    <row r="66" spans="1:30" ht="14.4" hidden="1" x14ac:dyDescent="0.3">
      <c r="A66" s="145" t="s">
        <v>123</v>
      </c>
      <c r="B66" s="125">
        <f t="shared" si="1"/>
        <v>1</v>
      </c>
      <c r="C66" s="125">
        <v>0</v>
      </c>
      <c r="D66" s="7" t="s">
        <v>28</v>
      </c>
      <c r="E66" s="16" t="s">
        <v>46</v>
      </c>
      <c r="G66" s="160"/>
      <c r="H66" s="132"/>
      <c r="I66" s="132"/>
      <c r="J66" s="157"/>
      <c r="K66" s="166"/>
      <c r="L66" s="132"/>
      <c r="M66" s="131" t="s">
        <v>84</v>
      </c>
      <c r="N66" s="157"/>
      <c r="O66"/>
      <c r="Q66" s="2" t="s">
        <v>90</v>
      </c>
      <c r="R66" t="s">
        <v>124</v>
      </c>
      <c r="S66" s="11" t="s">
        <v>127</v>
      </c>
      <c r="Y66" s="125">
        <v>1</v>
      </c>
      <c r="Z66" s="125">
        <v>1</v>
      </c>
      <c r="AA66" s="125">
        <v>1</v>
      </c>
      <c r="AB66" s="125">
        <v>1</v>
      </c>
      <c r="AC66" s="125">
        <v>1</v>
      </c>
      <c r="AD66" s="125">
        <v>1</v>
      </c>
    </row>
    <row r="67" spans="1:30" s="38" customFormat="1" ht="14.4" hidden="1" x14ac:dyDescent="0.3">
      <c r="A67" s="146" t="s">
        <v>125</v>
      </c>
      <c r="B67" s="133">
        <f t="shared" si="1"/>
        <v>1</v>
      </c>
      <c r="C67" s="133">
        <v>0</v>
      </c>
      <c r="D67" s="38" t="s">
        <v>28</v>
      </c>
      <c r="E67" s="134" t="s">
        <v>46</v>
      </c>
      <c r="F67" s="134"/>
      <c r="G67" s="169"/>
      <c r="H67" s="135"/>
      <c r="I67" s="135"/>
      <c r="J67" s="159"/>
      <c r="K67" s="167"/>
      <c r="L67" s="135"/>
      <c r="M67" s="153" t="s">
        <v>84</v>
      </c>
      <c r="N67" s="159"/>
      <c r="O67" s="152"/>
      <c r="P67" s="136"/>
      <c r="Q67" s="2" t="s">
        <v>90</v>
      </c>
      <c r="R67" s="152" t="s">
        <v>126</v>
      </c>
      <c r="S67" s="11" t="s">
        <v>127</v>
      </c>
      <c r="Y67" s="133">
        <v>1</v>
      </c>
      <c r="Z67" s="133">
        <v>1</v>
      </c>
      <c r="AA67" s="133">
        <v>1</v>
      </c>
      <c r="AB67" s="133">
        <v>1</v>
      </c>
      <c r="AC67" s="133">
        <v>1</v>
      </c>
      <c r="AD67" s="133">
        <v>1</v>
      </c>
    </row>
    <row r="68" spans="1:30" s="41" customFormat="1" ht="14.4" x14ac:dyDescent="0.3">
      <c r="A68" s="147" t="s">
        <v>128</v>
      </c>
      <c r="B68" s="140">
        <f t="shared" si="1"/>
        <v>1</v>
      </c>
      <c r="C68" s="140">
        <v>1</v>
      </c>
      <c r="D68" s="41" t="s">
        <v>28</v>
      </c>
      <c r="E68" s="141" t="s">
        <v>129</v>
      </c>
      <c r="F68" s="141"/>
      <c r="G68" s="154"/>
      <c r="H68" s="51"/>
      <c r="I68" s="51"/>
      <c r="J68" s="67"/>
      <c r="K68" s="73"/>
      <c r="L68" s="51"/>
      <c r="M68" s="142" t="s">
        <v>84</v>
      </c>
      <c r="N68" s="67"/>
      <c r="O68" s="143"/>
      <c r="P68" s="144" t="s">
        <v>94</v>
      </c>
      <c r="Q68" s="144"/>
      <c r="R68" s="143" t="s">
        <v>130</v>
      </c>
      <c r="S68" s="11" t="s">
        <v>127</v>
      </c>
      <c r="Y68" s="140">
        <v>1</v>
      </c>
      <c r="Z68" s="140">
        <v>1</v>
      </c>
      <c r="AA68" s="140">
        <v>1</v>
      </c>
      <c r="AB68" s="140">
        <v>1</v>
      </c>
      <c r="AC68" s="140">
        <v>1</v>
      </c>
      <c r="AD68" s="140">
        <v>1</v>
      </c>
    </row>
    <row r="69" spans="1:30" ht="14.4" x14ac:dyDescent="0.3">
      <c r="A69" s="148" t="s">
        <v>131</v>
      </c>
      <c r="B69" s="125">
        <f t="shared" si="1"/>
        <v>1</v>
      </c>
      <c r="C69" s="125">
        <v>1</v>
      </c>
      <c r="D69" s="7" t="s">
        <v>28</v>
      </c>
      <c r="E69" s="16" t="s">
        <v>46</v>
      </c>
      <c r="G69" s="160"/>
      <c r="H69" s="132"/>
      <c r="I69" s="132"/>
      <c r="J69" s="157"/>
      <c r="K69" s="166"/>
      <c r="L69" s="132"/>
      <c r="M69" s="131" t="s">
        <v>84</v>
      </c>
      <c r="N69" s="157"/>
      <c r="O69"/>
      <c r="R69" t="s">
        <v>132</v>
      </c>
      <c r="S69" s="11" t="s">
        <v>127</v>
      </c>
      <c r="Y69" s="125">
        <v>1</v>
      </c>
      <c r="Z69" s="125">
        <v>1</v>
      </c>
      <c r="AA69" s="125">
        <v>1</v>
      </c>
      <c r="AB69" s="125">
        <v>1</v>
      </c>
      <c r="AC69" s="125">
        <v>1</v>
      </c>
      <c r="AD69" s="125">
        <v>1</v>
      </c>
    </row>
    <row r="70" spans="1:30" ht="14.4" x14ac:dyDescent="0.3">
      <c r="A70" s="148" t="s">
        <v>133</v>
      </c>
      <c r="B70" s="125">
        <f t="shared" si="1"/>
        <v>1</v>
      </c>
      <c r="C70" s="125">
        <v>1</v>
      </c>
      <c r="D70" s="7" t="s">
        <v>28</v>
      </c>
      <c r="E70" s="16" t="s">
        <v>129</v>
      </c>
      <c r="G70" s="160"/>
      <c r="H70" s="132"/>
      <c r="I70" s="132"/>
      <c r="J70" s="157"/>
      <c r="K70" s="166"/>
      <c r="L70" s="132"/>
      <c r="M70" s="131" t="s">
        <v>84</v>
      </c>
      <c r="N70" s="157"/>
      <c r="O70"/>
      <c r="P70" s="2" t="s">
        <v>94</v>
      </c>
      <c r="R70" t="s">
        <v>134</v>
      </c>
      <c r="S70" s="11" t="s">
        <v>127</v>
      </c>
      <c r="Y70" s="125">
        <v>1</v>
      </c>
      <c r="Z70" s="125">
        <v>1</v>
      </c>
      <c r="AA70" s="125">
        <v>1</v>
      </c>
      <c r="AB70" s="125">
        <v>1</v>
      </c>
      <c r="AC70" s="125">
        <v>1</v>
      </c>
      <c r="AD70" s="125">
        <v>1</v>
      </c>
    </row>
    <row r="71" spans="1:30" s="38" customFormat="1" ht="14.4" x14ac:dyDescent="0.3">
      <c r="A71" s="149" t="s">
        <v>135</v>
      </c>
      <c r="B71" s="133">
        <f t="shared" si="1"/>
        <v>1</v>
      </c>
      <c r="C71" s="133">
        <v>1</v>
      </c>
      <c r="D71" s="38" t="s">
        <v>28</v>
      </c>
      <c r="E71" s="134" t="s">
        <v>46</v>
      </c>
      <c r="F71" s="134"/>
      <c r="G71" s="169"/>
      <c r="H71" s="135"/>
      <c r="I71" s="135"/>
      <c r="J71" s="159"/>
      <c r="K71" s="167"/>
      <c r="L71" s="135"/>
      <c r="M71" s="153" t="s">
        <v>84</v>
      </c>
      <c r="N71" s="159"/>
      <c r="O71" s="152"/>
      <c r="P71" s="136"/>
      <c r="Q71" s="136"/>
      <c r="R71" s="152" t="s">
        <v>136</v>
      </c>
      <c r="S71" s="11" t="s">
        <v>127</v>
      </c>
      <c r="Y71" s="133">
        <v>1</v>
      </c>
      <c r="Z71" s="133">
        <v>1</v>
      </c>
      <c r="AA71" s="133">
        <v>1</v>
      </c>
      <c r="AB71" s="133">
        <v>1</v>
      </c>
      <c r="AC71" s="133">
        <v>1</v>
      </c>
      <c r="AD71" s="133">
        <v>1</v>
      </c>
    </row>
    <row r="72" spans="1:30" s="5" customFormat="1" x14ac:dyDescent="0.3">
      <c r="E72" s="122"/>
      <c r="F72" s="122"/>
      <c r="G72" s="68"/>
      <c r="H72" s="29"/>
      <c r="I72" s="29"/>
      <c r="J72" s="69"/>
      <c r="K72" s="68"/>
      <c r="L72" s="29"/>
      <c r="M72" s="29"/>
      <c r="N72" s="69"/>
      <c r="P72" s="2"/>
      <c r="Q72" s="2"/>
      <c r="S72" s="121"/>
    </row>
    <row r="73" spans="1:30" s="5" customFormat="1" x14ac:dyDescent="0.3">
      <c r="E73" s="122"/>
      <c r="F73" s="122"/>
      <c r="G73" s="68"/>
      <c r="H73" s="29"/>
      <c r="I73" s="29"/>
      <c r="J73" s="69"/>
      <c r="K73" s="68"/>
      <c r="L73" s="29"/>
      <c r="M73" s="29"/>
      <c r="N73" s="69"/>
      <c r="P73" s="2"/>
      <c r="Q73" s="2"/>
      <c r="S73" s="121"/>
    </row>
    <row r="74" spans="1:30" s="5" customFormat="1" x14ac:dyDescent="0.3">
      <c r="E74" s="122"/>
      <c r="F74" s="122"/>
      <c r="G74" s="68"/>
      <c r="H74" s="29"/>
      <c r="I74" s="29"/>
      <c r="J74" s="69"/>
      <c r="K74" s="68"/>
      <c r="L74" s="29"/>
      <c r="M74" s="29"/>
      <c r="N74" s="69"/>
      <c r="P74" s="2"/>
      <c r="Q74" s="2"/>
      <c r="S74" s="121"/>
    </row>
    <row r="75" spans="1:30" s="5" customFormat="1" x14ac:dyDescent="0.3">
      <c r="E75" s="122"/>
      <c r="F75" s="122"/>
      <c r="G75" s="68"/>
      <c r="H75" s="29"/>
      <c r="I75" s="29"/>
      <c r="J75" s="69"/>
      <c r="K75" s="68"/>
      <c r="L75" s="29"/>
      <c r="M75" s="29"/>
      <c r="N75" s="69"/>
      <c r="P75" s="2"/>
      <c r="Q75" s="2"/>
      <c r="S75" s="121"/>
    </row>
    <row r="76" spans="1:30" s="5" customFormat="1" x14ac:dyDescent="0.3">
      <c r="E76" s="122"/>
      <c r="F76" s="122"/>
      <c r="G76" s="68"/>
      <c r="H76" s="29"/>
      <c r="I76" s="29"/>
      <c r="J76" s="69"/>
      <c r="K76" s="68"/>
      <c r="L76" s="29"/>
      <c r="M76" s="29"/>
      <c r="N76" s="69"/>
      <c r="P76" s="2"/>
      <c r="Q76" s="2"/>
      <c r="S76" s="121"/>
    </row>
    <row r="77" spans="1:30" s="5" customFormat="1" x14ac:dyDescent="0.3">
      <c r="E77" s="122"/>
      <c r="F77" s="122"/>
      <c r="G77" s="68"/>
      <c r="H77" s="29"/>
      <c r="I77" s="29"/>
      <c r="J77" s="69"/>
      <c r="K77" s="68"/>
      <c r="L77" s="29"/>
      <c r="M77" s="29"/>
      <c r="N77" s="69"/>
      <c r="P77" s="2"/>
      <c r="Q77" s="2"/>
      <c r="S77" s="121"/>
    </row>
    <row r="78" spans="1:30" s="5" customFormat="1" x14ac:dyDescent="0.3">
      <c r="E78" s="122"/>
      <c r="F78" s="122"/>
      <c r="G78" s="68"/>
      <c r="H78" s="29"/>
      <c r="I78" s="29"/>
      <c r="J78" s="69"/>
      <c r="K78" s="68"/>
      <c r="L78" s="29"/>
      <c r="M78" s="29"/>
      <c r="N78" s="69"/>
      <c r="P78" s="2"/>
      <c r="Q78" s="2"/>
      <c r="S78" s="121"/>
    </row>
    <row r="79" spans="1:30" s="5" customFormat="1" x14ac:dyDescent="0.3">
      <c r="E79" s="122"/>
      <c r="F79" s="122"/>
      <c r="G79" s="68"/>
      <c r="H79" s="29"/>
      <c r="I79" s="29"/>
      <c r="J79" s="69"/>
      <c r="K79" s="68"/>
      <c r="L79" s="29"/>
      <c r="M79" s="29"/>
      <c r="N79" s="69"/>
      <c r="P79" s="2"/>
      <c r="Q79" s="2"/>
      <c r="S79" s="121"/>
    </row>
    <row r="80" spans="1:30" s="5" customFormat="1" x14ac:dyDescent="0.3">
      <c r="E80" s="122"/>
      <c r="F80" s="122"/>
      <c r="G80" s="68"/>
      <c r="H80" s="29"/>
      <c r="I80" s="29"/>
      <c r="J80" s="69"/>
      <c r="K80" s="68"/>
      <c r="L80" s="29"/>
      <c r="M80" s="29"/>
      <c r="N80" s="69"/>
      <c r="P80" s="2"/>
      <c r="Q80" s="2"/>
      <c r="S80" s="121"/>
    </row>
    <row r="81" spans="5:19" s="5" customFormat="1" x14ac:dyDescent="0.3">
      <c r="E81" s="122"/>
      <c r="F81" s="122"/>
      <c r="G81" s="68"/>
      <c r="H81" s="29"/>
      <c r="I81" s="29"/>
      <c r="J81" s="69"/>
      <c r="K81" s="68"/>
      <c r="L81" s="29"/>
      <c r="M81" s="29"/>
      <c r="N81" s="69"/>
      <c r="P81" s="2"/>
      <c r="Q81" s="2"/>
      <c r="S81" s="121"/>
    </row>
    <row r="82" spans="5:19" s="5" customFormat="1" x14ac:dyDescent="0.3">
      <c r="E82" s="122"/>
      <c r="F82" s="122"/>
      <c r="G82" s="68"/>
      <c r="H82" s="29"/>
      <c r="I82" s="29"/>
      <c r="J82" s="69"/>
      <c r="K82" s="68"/>
      <c r="L82" s="29"/>
      <c r="M82" s="29"/>
      <c r="N82" s="69"/>
      <c r="P82" s="2"/>
      <c r="Q82" s="2"/>
      <c r="S82" s="121"/>
    </row>
    <row r="83" spans="5:19" s="5" customFormat="1" x14ac:dyDescent="0.3">
      <c r="E83" s="122"/>
      <c r="F83" s="122"/>
      <c r="G83" s="68"/>
      <c r="H83" s="29"/>
      <c r="I83" s="29"/>
      <c r="J83" s="69"/>
      <c r="K83" s="68"/>
      <c r="L83" s="29"/>
      <c r="M83" s="29"/>
      <c r="N83" s="69"/>
      <c r="P83" s="6"/>
      <c r="Q83" s="6"/>
      <c r="S83" s="121"/>
    </row>
    <row r="84" spans="5:19" s="5" customFormat="1" x14ac:dyDescent="0.3">
      <c r="E84" s="122"/>
      <c r="F84" s="122"/>
      <c r="G84" s="68"/>
      <c r="H84" s="29"/>
      <c r="I84" s="29"/>
      <c r="J84" s="69"/>
      <c r="K84" s="68"/>
      <c r="L84" s="29"/>
      <c r="M84" s="29"/>
      <c r="N84" s="69"/>
      <c r="P84" s="6"/>
      <c r="Q84" s="6"/>
      <c r="S84" s="121"/>
    </row>
    <row r="85" spans="5:19" s="5" customFormat="1" x14ac:dyDescent="0.3">
      <c r="E85" s="122"/>
      <c r="F85" s="122"/>
      <c r="G85" s="68"/>
      <c r="H85" s="29"/>
      <c r="I85" s="29"/>
      <c r="J85" s="69"/>
      <c r="K85" s="68"/>
      <c r="L85" s="29"/>
      <c r="M85" s="29"/>
      <c r="N85" s="69"/>
      <c r="P85" s="6"/>
      <c r="Q85" s="6"/>
      <c r="S85" s="121"/>
    </row>
    <row r="86" spans="5:19" s="5" customFormat="1" x14ac:dyDescent="0.3">
      <c r="E86" s="122"/>
      <c r="F86" s="122"/>
      <c r="G86" s="68"/>
      <c r="H86" s="29"/>
      <c r="I86" s="29"/>
      <c r="J86" s="69"/>
      <c r="K86" s="68"/>
      <c r="L86" s="29"/>
      <c r="M86" s="29"/>
      <c r="N86" s="69"/>
      <c r="P86" s="6"/>
      <c r="Q86" s="6"/>
      <c r="S86" s="121"/>
    </row>
    <row r="87" spans="5:19" s="5" customFormat="1" x14ac:dyDescent="0.3">
      <c r="E87" s="122"/>
      <c r="F87" s="122"/>
      <c r="G87" s="68"/>
      <c r="H87" s="29"/>
      <c r="I87" s="29"/>
      <c r="J87" s="69"/>
      <c r="K87" s="68"/>
      <c r="L87" s="29"/>
      <c r="M87" s="29"/>
      <c r="N87" s="69"/>
      <c r="P87" s="6"/>
      <c r="Q87" s="6"/>
      <c r="S87" s="121"/>
    </row>
    <row r="88" spans="5:19" s="5" customFormat="1" x14ac:dyDescent="0.3">
      <c r="E88" s="122"/>
      <c r="F88" s="122"/>
      <c r="G88" s="68"/>
      <c r="H88" s="29"/>
      <c r="I88" s="29"/>
      <c r="J88" s="69"/>
      <c r="K88" s="68"/>
      <c r="L88" s="29"/>
      <c r="M88" s="29"/>
      <c r="N88" s="69"/>
      <c r="P88" s="6"/>
      <c r="Q88" s="6"/>
      <c r="S88" s="121"/>
    </row>
    <row r="89" spans="5:19" s="5" customFormat="1" x14ac:dyDescent="0.3">
      <c r="E89" s="122"/>
      <c r="F89" s="122"/>
      <c r="G89" s="68"/>
      <c r="H89" s="29"/>
      <c r="I89" s="29"/>
      <c r="J89" s="69"/>
      <c r="K89" s="68"/>
      <c r="L89" s="29"/>
      <c r="M89" s="29"/>
      <c r="N89" s="69"/>
      <c r="P89" s="6"/>
      <c r="Q89" s="6"/>
      <c r="S89" s="121"/>
    </row>
    <row r="90" spans="5:19" s="5" customFormat="1" x14ac:dyDescent="0.3">
      <c r="E90" s="122"/>
      <c r="F90" s="122"/>
      <c r="G90" s="68"/>
      <c r="H90" s="29"/>
      <c r="I90" s="29"/>
      <c r="J90" s="69"/>
      <c r="K90" s="68"/>
      <c r="L90" s="29"/>
      <c r="M90" s="29"/>
      <c r="N90" s="69"/>
      <c r="P90" s="6"/>
      <c r="Q90" s="6"/>
      <c r="S90" s="121"/>
    </row>
    <row r="91" spans="5:19" s="5" customFormat="1" x14ac:dyDescent="0.3">
      <c r="E91" s="122"/>
      <c r="F91" s="122"/>
      <c r="G91" s="68"/>
      <c r="H91" s="29"/>
      <c r="I91" s="29"/>
      <c r="J91" s="69"/>
      <c r="K91" s="68"/>
      <c r="L91" s="29"/>
      <c r="M91" s="29"/>
      <c r="N91" s="69"/>
      <c r="P91" s="6"/>
      <c r="Q91" s="6"/>
      <c r="S91" s="121"/>
    </row>
    <row r="92" spans="5:19" s="5" customFormat="1" x14ac:dyDescent="0.3">
      <c r="E92" s="122"/>
      <c r="F92" s="122"/>
      <c r="G92" s="68"/>
      <c r="H92" s="29"/>
      <c r="I92" s="29"/>
      <c r="J92" s="69"/>
      <c r="K92" s="68"/>
      <c r="L92" s="29"/>
      <c r="M92" s="29"/>
      <c r="N92" s="69"/>
      <c r="P92" s="6"/>
      <c r="Q92" s="6"/>
      <c r="S92" s="121"/>
    </row>
    <row r="93" spans="5:19" s="5" customFormat="1" x14ac:dyDescent="0.3">
      <c r="E93" s="122"/>
      <c r="F93" s="122"/>
      <c r="G93" s="68"/>
      <c r="H93" s="29"/>
      <c r="I93" s="29"/>
      <c r="J93" s="69"/>
      <c r="K93" s="68"/>
      <c r="L93" s="29"/>
      <c r="M93" s="29"/>
      <c r="N93" s="69"/>
      <c r="P93" s="6"/>
      <c r="Q93" s="6"/>
      <c r="S93" s="121"/>
    </row>
    <row r="94" spans="5:19" s="5" customFormat="1" x14ac:dyDescent="0.3">
      <c r="E94" s="122"/>
      <c r="F94" s="122"/>
      <c r="G94" s="68"/>
      <c r="H94" s="29"/>
      <c r="I94" s="29"/>
      <c r="J94" s="69"/>
      <c r="K94" s="68"/>
      <c r="L94" s="29"/>
      <c r="M94" s="29"/>
      <c r="N94" s="69"/>
      <c r="P94" s="6"/>
      <c r="Q94" s="6"/>
      <c r="S94" s="121"/>
    </row>
    <row r="95" spans="5:19" s="5" customFormat="1" x14ac:dyDescent="0.3">
      <c r="E95" s="122"/>
      <c r="F95" s="122"/>
      <c r="G95" s="68"/>
      <c r="H95" s="29"/>
      <c r="I95" s="29"/>
      <c r="J95" s="69"/>
      <c r="K95" s="68"/>
      <c r="L95" s="29"/>
      <c r="M95" s="29"/>
      <c r="N95" s="69"/>
      <c r="P95" s="6"/>
      <c r="Q95" s="6"/>
      <c r="S95" s="121"/>
    </row>
    <row r="96" spans="5:19" s="5" customFormat="1" x14ac:dyDescent="0.3">
      <c r="E96" s="122"/>
      <c r="F96" s="122"/>
      <c r="G96" s="68"/>
      <c r="H96" s="29"/>
      <c r="I96" s="29"/>
      <c r="J96" s="69"/>
      <c r="K96" s="68"/>
      <c r="L96" s="29"/>
      <c r="M96" s="29"/>
      <c r="N96" s="69"/>
      <c r="P96" s="6"/>
      <c r="Q96" s="6"/>
      <c r="S96" s="121"/>
    </row>
    <row r="97" spans="5:19" s="5" customFormat="1" x14ac:dyDescent="0.3">
      <c r="E97" s="122"/>
      <c r="F97" s="122"/>
      <c r="G97" s="68"/>
      <c r="H97" s="29"/>
      <c r="I97" s="29"/>
      <c r="J97" s="69"/>
      <c r="K97" s="68"/>
      <c r="L97" s="29"/>
      <c r="M97" s="29"/>
      <c r="N97" s="69"/>
      <c r="P97" s="6"/>
      <c r="Q97" s="6"/>
      <c r="S97" s="121"/>
    </row>
    <row r="98" spans="5:19" s="5" customFormat="1" x14ac:dyDescent="0.3">
      <c r="E98" s="122"/>
      <c r="F98" s="122"/>
      <c r="G98" s="68"/>
      <c r="H98" s="29"/>
      <c r="I98" s="29"/>
      <c r="J98" s="69"/>
      <c r="K98" s="68"/>
      <c r="L98" s="29"/>
      <c r="M98" s="29"/>
      <c r="N98" s="69"/>
      <c r="P98" s="6"/>
      <c r="Q98" s="6"/>
      <c r="S98" s="121"/>
    </row>
    <row r="99" spans="5:19" s="5" customFormat="1" x14ac:dyDescent="0.3">
      <c r="E99" s="122"/>
      <c r="F99" s="122"/>
      <c r="G99" s="68"/>
      <c r="H99" s="29"/>
      <c r="I99" s="29"/>
      <c r="J99" s="69"/>
      <c r="K99" s="68"/>
      <c r="L99" s="29"/>
      <c r="M99" s="29"/>
      <c r="N99" s="69"/>
      <c r="P99" s="6"/>
      <c r="Q99" s="6"/>
      <c r="S99" s="121"/>
    </row>
    <row r="100" spans="5:19" s="5" customFormat="1" x14ac:dyDescent="0.3">
      <c r="E100" s="122"/>
      <c r="F100" s="122"/>
      <c r="G100" s="68"/>
      <c r="H100" s="29"/>
      <c r="I100" s="29"/>
      <c r="J100" s="69"/>
      <c r="K100" s="68"/>
      <c r="L100" s="29"/>
      <c r="M100" s="29"/>
      <c r="N100" s="69"/>
      <c r="P100" s="6"/>
      <c r="Q100" s="6"/>
      <c r="S100" s="121"/>
    </row>
    <row r="101" spans="5:19" s="5" customFormat="1" x14ac:dyDescent="0.3">
      <c r="E101" s="122"/>
      <c r="F101" s="122"/>
      <c r="G101" s="68"/>
      <c r="H101" s="29"/>
      <c r="I101" s="29"/>
      <c r="J101" s="69"/>
      <c r="K101" s="68"/>
      <c r="L101" s="29"/>
      <c r="M101" s="29"/>
      <c r="N101" s="69"/>
      <c r="P101" s="6"/>
      <c r="Q101" s="6"/>
      <c r="S101" s="121"/>
    </row>
    <row r="102" spans="5:19" s="5" customFormat="1" x14ac:dyDescent="0.3">
      <c r="E102" s="122"/>
      <c r="F102" s="122"/>
      <c r="G102" s="68"/>
      <c r="H102" s="29"/>
      <c r="I102" s="29"/>
      <c r="J102" s="69"/>
      <c r="K102" s="68"/>
      <c r="L102" s="29"/>
      <c r="M102" s="29"/>
      <c r="N102" s="69"/>
      <c r="P102" s="6"/>
      <c r="Q102" s="6"/>
      <c r="S102" s="121"/>
    </row>
    <row r="103" spans="5:19" s="5" customFormat="1" x14ac:dyDescent="0.3">
      <c r="E103" s="122"/>
      <c r="F103" s="122"/>
      <c r="G103" s="68"/>
      <c r="H103" s="29"/>
      <c r="I103" s="29"/>
      <c r="J103" s="69"/>
      <c r="K103" s="68"/>
      <c r="L103" s="29"/>
      <c r="M103" s="29"/>
      <c r="N103" s="69"/>
      <c r="P103" s="6"/>
      <c r="Q103" s="6"/>
      <c r="S103" s="121"/>
    </row>
    <row r="104" spans="5:19" s="5" customFormat="1" x14ac:dyDescent="0.3">
      <c r="E104" s="122"/>
      <c r="F104" s="122"/>
      <c r="G104" s="68"/>
      <c r="H104" s="29"/>
      <c r="I104" s="29"/>
      <c r="J104" s="69"/>
      <c r="K104" s="68"/>
      <c r="L104" s="29"/>
      <c r="M104" s="29"/>
      <c r="N104" s="69"/>
      <c r="P104" s="6"/>
      <c r="Q104" s="6"/>
      <c r="S104" s="121"/>
    </row>
    <row r="105" spans="5:19" x14ac:dyDescent="0.3">
      <c r="G105" s="74"/>
      <c r="J105" s="75"/>
      <c r="K105" s="74"/>
      <c r="N105" s="75"/>
    </row>
    <row r="106" spans="5:19" x14ac:dyDescent="0.3">
      <c r="G106" s="74"/>
      <c r="J106" s="75"/>
      <c r="K106" s="74"/>
      <c r="N106" s="75"/>
    </row>
    <row r="107" spans="5:19" x14ac:dyDescent="0.3">
      <c r="G107" s="74"/>
      <c r="J107" s="75"/>
      <c r="K107" s="74"/>
      <c r="N107" s="75"/>
    </row>
    <row r="108" spans="5:19" x14ac:dyDescent="0.3">
      <c r="G108" s="74"/>
      <c r="J108" s="75"/>
      <c r="K108" s="74"/>
      <c r="N108" s="75"/>
    </row>
    <row r="109" spans="5:19" x14ac:dyDescent="0.3">
      <c r="G109" s="74"/>
      <c r="J109" s="75"/>
      <c r="K109" s="74"/>
      <c r="N109" s="75"/>
    </row>
    <row r="110" spans="5:19" x14ac:dyDescent="0.3">
      <c r="G110" s="74"/>
      <c r="J110" s="75"/>
      <c r="K110" s="74"/>
      <c r="N110" s="75"/>
    </row>
    <row r="111" spans="5:19" x14ac:dyDescent="0.3">
      <c r="G111" s="74"/>
      <c r="J111" s="75"/>
      <c r="K111" s="74"/>
      <c r="N111" s="75"/>
    </row>
    <row r="112" spans="5:19" x14ac:dyDescent="0.3">
      <c r="G112" s="74"/>
      <c r="J112" s="75"/>
      <c r="K112" s="74"/>
      <c r="N112" s="75"/>
    </row>
    <row r="113" spans="7:14" x14ac:dyDescent="0.3">
      <c r="G113" s="74"/>
      <c r="J113" s="75"/>
      <c r="K113" s="74"/>
      <c r="N113" s="75"/>
    </row>
    <row r="114" spans="7:14" x14ac:dyDescent="0.3">
      <c r="G114" s="74"/>
      <c r="J114" s="75"/>
      <c r="K114" s="74"/>
      <c r="N114" s="75"/>
    </row>
    <row r="115" spans="7:14" x14ac:dyDescent="0.3">
      <c r="G115" s="74"/>
      <c r="J115" s="75"/>
      <c r="K115" s="74"/>
      <c r="N115" s="75"/>
    </row>
    <row r="116" spans="7:14" x14ac:dyDescent="0.3">
      <c r="G116" s="74"/>
      <c r="J116" s="75"/>
      <c r="K116" s="74"/>
      <c r="N116" s="75"/>
    </row>
    <row r="117" spans="7:14" x14ac:dyDescent="0.3">
      <c r="G117" s="74"/>
      <c r="J117" s="75"/>
      <c r="K117" s="74"/>
      <c r="N117" s="75"/>
    </row>
    <row r="118" spans="7:14" x14ac:dyDescent="0.3">
      <c r="G118" s="74"/>
      <c r="J118" s="75"/>
      <c r="K118" s="74"/>
      <c r="N118" s="75"/>
    </row>
    <row r="119" spans="7:14" x14ac:dyDescent="0.3">
      <c r="G119" s="74"/>
      <c r="J119" s="75"/>
      <c r="K119" s="74"/>
      <c r="N119" s="75"/>
    </row>
    <row r="120" spans="7:14" x14ac:dyDescent="0.3">
      <c r="G120" s="74"/>
      <c r="J120" s="75"/>
      <c r="K120" s="74"/>
      <c r="N120" s="75"/>
    </row>
    <row r="121" spans="7:14" x14ac:dyDescent="0.3">
      <c r="G121" s="74"/>
      <c r="J121" s="75"/>
      <c r="K121" s="74"/>
      <c r="N121" s="75"/>
    </row>
    <row r="122" spans="7:14" x14ac:dyDescent="0.3">
      <c r="G122" s="74"/>
      <c r="J122" s="75"/>
      <c r="K122" s="74"/>
      <c r="N122" s="75"/>
    </row>
    <row r="123" spans="7:14" x14ac:dyDescent="0.3">
      <c r="G123" s="74"/>
      <c r="J123" s="75"/>
      <c r="K123" s="74"/>
      <c r="N123" s="75"/>
    </row>
    <row r="124" spans="7:14" x14ac:dyDescent="0.3">
      <c r="G124" s="74"/>
      <c r="J124" s="75"/>
      <c r="K124" s="74"/>
      <c r="N124" s="75"/>
    </row>
    <row r="125" spans="7:14" x14ac:dyDescent="0.3">
      <c r="G125" s="74"/>
      <c r="J125" s="75"/>
      <c r="K125" s="74"/>
      <c r="N125" s="75"/>
    </row>
    <row r="126" spans="7:14" x14ac:dyDescent="0.3">
      <c r="G126" s="74"/>
      <c r="J126" s="75"/>
      <c r="K126" s="74"/>
      <c r="N126" s="75"/>
    </row>
    <row r="127" spans="7:14" x14ac:dyDescent="0.3">
      <c r="G127" s="74"/>
      <c r="J127" s="75"/>
      <c r="K127" s="74"/>
      <c r="N127" s="75"/>
    </row>
    <row r="128" spans="7:14" x14ac:dyDescent="0.3">
      <c r="G128" s="74"/>
      <c r="J128" s="75"/>
      <c r="K128" s="74"/>
      <c r="N128" s="75"/>
    </row>
    <row r="129" spans="7:14" x14ac:dyDescent="0.3">
      <c r="G129" s="74"/>
      <c r="J129" s="75"/>
      <c r="K129" s="74"/>
      <c r="N129" s="75"/>
    </row>
    <row r="130" spans="7:14" x14ac:dyDescent="0.3">
      <c r="G130" s="74"/>
      <c r="J130" s="75"/>
      <c r="K130" s="74"/>
      <c r="N130" s="75"/>
    </row>
    <row r="131" spans="7:14" x14ac:dyDescent="0.3">
      <c r="G131" s="74"/>
      <c r="J131" s="75"/>
      <c r="K131" s="74"/>
      <c r="N131" s="75"/>
    </row>
    <row r="132" spans="7:14" x14ac:dyDescent="0.3">
      <c r="G132" s="74"/>
      <c r="J132" s="75"/>
      <c r="K132" s="74"/>
      <c r="N132" s="75"/>
    </row>
    <row r="133" spans="7:14" x14ac:dyDescent="0.3">
      <c r="G133" s="74"/>
      <c r="J133" s="75"/>
      <c r="K133" s="74"/>
      <c r="N133" s="75"/>
    </row>
    <row r="134" spans="7:14" x14ac:dyDescent="0.3">
      <c r="G134" s="74"/>
      <c r="J134" s="75"/>
      <c r="K134" s="74"/>
      <c r="N134" s="75"/>
    </row>
    <row r="135" spans="7:14" x14ac:dyDescent="0.3">
      <c r="G135" s="74"/>
      <c r="J135" s="75"/>
      <c r="K135" s="74"/>
      <c r="N135" s="75"/>
    </row>
    <row r="136" spans="7:14" x14ac:dyDescent="0.3">
      <c r="G136" s="74"/>
      <c r="J136" s="75"/>
      <c r="K136" s="74"/>
      <c r="N136" s="75"/>
    </row>
    <row r="137" spans="7:14" x14ac:dyDescent="0.3">
      <c r="G137" s="74"/>
      <c r="J137" s="75"/>
      <c r="K137" s="74"/>
      <c r="N137" s="75"/>
    </row>
    <row r="138" spans="7:14" x14ac:dyDescent="0.3">
      <c r="G138" s="74"/>
      <c r="J138" s="75"/>
      <c r="K138" s="74"/>
      <c r="N138" s="75"/>
    </row>
    <row r="139" spans="7:14" x14ac:dyDescent="0.3">
      <c r="G139" s="74"/>
      <c r="J139" s="75"/>
      <c r="K139" s="74"/>
      <c r="N139" s="75"/>
    </row>
    <row r="140" spans="7:14" x14ac:dyDescent="0.3">
      <c r="G140" s="74"/>
      <c r="J140" s="75"/>
      <c r="K140" s="74"/>
      <c r="N140" s="75"/>
    </row>
    <row r="141" spans="7:14" x14ac:dyDescent="0.3">
      <c r="G141" s="74"/>
      <c r="J141" s="75"/>
      <c r="K141" s="74"/>
      <c r="N141" s="75"/>
    </row>
    <row r="142" spans="7:14" x14ac:dyDescent="0.3">
      <c r="G142" s="74"/>
      <c r="J142" s="75"/>
      <c r="K142" s="74"/>
      <c r="N142" s="75"/>
    </row>
    <row r="143" spans="7:14" x14ac:dyDescent="0.3">
      <c r="G143" s="74"/>
      <c r="J143" s="75"/>
      <c r="K143" s="74"/>
      <c r="N143" s="75"/>
    </row>
    <row r="144" spans="7:14" x14ac:dyDescent="0.3">
      <c r="G144" s="74"/>
      <c r="J144" s="75"/>
      <c r="K144" s="74"/>
      <c r="N144" s="75"/>
    </row>
    <row r="145" spans="7:14" ht="13.8" thickBot="1" x14ac:dyDescent="0.35">
      <c r="G145" s="74"/>
      <c r="J145" s="75"/>
      <c r="K145" s="76"/>
      <c r="L145" s="77"/>
      <c r="M145" s="77"/>
      <c r="N145" s="78"/>
    </row>
    <row r="146" spans="7:14" x14ac:dyDescent="0.3">
      <c r="G146" s="74"/>
      <c r="J146" s="75"/>
      <c r="K146" s="35"/>
    </row>
    <row r="147" spans="7:14" x14ac:dyDescent="0.3">
      <c r="G147" s="74"/>
      <c r="J147" s="75"/>
      <c r="K147" s="35"/>
    </row>
    <row r="148" spans="7:14" ht="13.8" thickBot="1" x14ac:dyDescent="0.35">
      <c r="G148" s="76"/>
      <c r="H148" s="77"/>
      <c r="I148" s="77"/>
      <c r="J148" s="78"/>
      <c r="K148" s="35"/>
    </row>
  </sheetData>
  <sheetProtection insertRows="0" deleteRows="0" autoFilter="0"/>
  <autoFilter ref="A15:S71">
    <filterColumn colId="2">
      <filters>
        <filter val="1"/>
      </filters>
    </filterColumn>
    <filterColumn colId="15" showButton="0"/>
  </autoFilter>
  <sortState ref="A16:AN71">
    <sortCondition descending="1" ref="D16:D71"/>
  </sortState>
  <mergeCells count="76">
    <mergeCell ref="Y10:Z10"/>
    <mergeCell ref="AA10:AB10"/>
    <mergeCell ref="Y11:Z11"/>
    <mergeCell ref="AA11:AB11"/>
    <mergeCell ref="Y12:Z12"/>
    <mergeCell ref="AA12:AB12"/>
    <mergeCell ref="Y7:Z7"/>
    <mergeCell ref="AA7:AB7"/>
    <mergeCell ref="Y8:Z8"/>
    <mergeCell ref="AA8:AB8"/>
    <mergeCell ref="Y9:Z9"/>
    <mergeCell ref="AA9:AB9"/>
    <mergeCell ref="Y4:Z4"/>
    <mergeCell ref="AA4:AB4"/>
    <mergeCell ref="Y5:Z5"/>
    <mergeCell ref="AA5:AB5"/>
    <mergeCell ref="Y6:Z6"/>
    <mergeCell ref="AA6:AB6"/>
    <mergeCell ref="W12:X12"/>
    <mergeCell ref="W11:X11"/>
    <mergeCell ref="W5:X5"/>
    <mergeCell ref="W10:X10"/>
    <mergeCell ref="W9:X9"/>
    <mergeCell ref="W8:X8"/>
    <mergeCell ref="W7:X7"/>
    <mergeCell ref="W6:X6"/>
    <mergeCell ref="U4:V4"/>
    <mergeCell ref="W4:X4"/>
    <mergeCell ref="U5:V5"/>
    <mergeCell ref="U6:V6"/>
    <mergeCell ref="U7:V7"/>
    <mergeCell ref="S4:T4"/>
    <mergeCell ref="S5:T5"/>
    <mergeCell ref="S6:T6"/>
    <mergeCell ref="S7:T7"/>
    <mergeCell ref="S8:T8"/>
    <mergeCell ref="S9:T9"/>
    <mergeCell ref="S10:T10"/>
    <mergeCell ref="S11:T11"/>
    <mergeCell ref="S12:T12"/>
    <mergeCell ref="U8:V8"/>
    <mergeCell ref="U9:V9"/>
    <mergeCell ref="U10:V10"/>
    <mergeCell ref="U11:V11"/>
    <mergeCell ref="U12:V12"/>
    <mergeCell ref="J12:L12"/>
    <mergeCell ref="O4:Q4"/>
    <mergeCell ref="J4:L4"/>
    <mergeCell ref="J5:L5"/>
    <mergeCell ref="J6:L6"/>
    <mergeCell ref="J7:L7"/>
    <mergeCell ref="J8:L8"/>
    <mergeCell ref="O5:Q5"/>
    <mergeCell ref="O6:Q6"/>
    <mergeCell ref="O7:Q7"/>
    <mergeCell ref="O12:Q12"/>
    <mergeCell ref="O11:Q11"/>
    <mergeCell ref="O10:Q10"/>
    <mergeCell ref="O9:Q9"/>
    <mergeCell ref="O8:Q8"/>
    <mergeCell ref="P15:Q15"/>
    <mergeCell ref="A1:E1"/>
    <mergeCell ref="G1:Q1"/>
    <mergeCell ref="A4:D12"/>
    <mergeCell ref="F4:I4"/>
    <mergeCell ref="F5:I5"/>
    <mergeCell ref="F6:I6"/>
    <mergeCell ref="F7:I7"/>
    <mergeCell ref="F8:I8"/>
    <mergeCell ref="F9:I9"/>
    <mergeCell ref="F10:I10"/>
    <mergeCell ref="F11:I11"/>
    <mergeCell ref="F12:I12"/>
    <mergeCell ref="J9:L9"/>
    <mergeCell ref="J10:L10"/>
    <mergeCell ref="J11:L11"/>
  </mergeCells>
  <conditionalFormatting sqref="P16:Q82">
    <cfRule type="containsText" dxfId="173" priority="52" operator="containsText" text="So">
      <formula>NOT(ISERROR(SEARCH("So",P16)))</formula>
    </cfRule>
    <cfRule type="containsText" dxfId="172" priority="53" operator="containsText" text="Ec">
      <formula>NOT(ISERROR(SEARCH("Ec",P16)))</formula>
    </cfRule>
    <cfRule type="containsText" dxfId="171" priority="54" operator="containsText" text="En">
      <formula>NOT(ISERROR(SEARCH("En",P16)))</formula>
    </cfRule>
  </conditionalFormatting>
  <dataValidations count="1">
    <dataValidation type="list" allowBlank="1" showInputMessage="1" showErrorMessage="1" sqref="J14">
      <formula1>$Y$15:$AD$15</formula1>
    </dataValidation>
  </dataValidations>
  <pageMargins left="0.7" right="0.7" top="0.75" bottom="0.75" header="0.3" footer="0.3"/>
  <pageSetup paperSize="9" scale="16"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4"/>
  </sheetPr>
  <dimension ref="A1:AN147"/>
  <sheetViews>
    <sheetView zoomScale="85" zoomScaleNormal="85" zoomScalePageLayoutView="80" workbookViewId="0">
      <pane xSplit="5" ySplit="15" topLeftCell="F27" activePane="bottomRight" state="frozen"/>
      <selection pane="topRight" activeCell="F1" sqref="F1"/>
      <selection pane="bottomLeft" activeCell="A16" sqref="A16"/>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customWidth="1"/>
    <col min="13" max="13" width="19.6640625" style="36" customWidth="1"/>
    <col min="14" max="14" width="19.6640625" style="3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566</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30" customHeight="1" x14ac:dyDescent="0.3">
      <c r="A4" s="232" t="s">
        <v>137</v>
      </c>
      <c r="B4" s="232"/>
      <c r="C4" s="232"/>
      <c r="D4" s="232"/>
      <c r="E4" s="232"/>
      <c r="F4" s="232"/>
      <c r="G4" s="232"/>
      <c r="H4" s="232"/>
      <c r="I4" s="5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row>
    <row r="5" spans="1:40" s="14" customFormat="1" ht="15.6" x14ac:dyDescent="0.3">
      <c r="A5" s="232"/>
      <c r="B5" s="232"/>
      <c r="C5" s="232"/>
      <c r="D5" s="232"/>
      <c r="E5" s="232"/>
      <c r="F5" s="232"/>
      <c r="G5" s="232"/>
      <c r="H5" s="232"/>
      <c r="I5" s="52"/>
      <c r="J5" s="235" t="s">
        <v>138</v>
      </c>
      <c r="K5" s="235"/>
      <c r="L5" s="235"/>
      <c r="M5" s="235"/>
      <c r="N5" s="235" t="s">
        <v>139</v>
      </c>
      <c r="O5" s="235"/>
      <c r="P5" s="235"/>
      <c r="Q5" s="193" t="s">
        <v>140</v>
      </c>
      <c r="R5" s="195" t="s">
        <v>140</v>
      </c>
      <c r="S5" s="240" t="s">
        <v>140</v>
      </c>
      <c r="T5" s="240"/>
      <c r="U5" s="244"/>
      <c r="V5" s="244"/>
      <c r="W5" s="244"/>
      <c r="X5" s="244"/>
      <c r="Y5" s="240" t="s">
        <v>140</v>
      </c>
      <c r="Z5" s="240"/>
      <c r="AA5" s="240" t="s">
        <v>140</v>
      </c>
      <c r="AB5" s="240"/>
      <c r="AF5" s="13"/>
      <c r="AJ5" s="13"/>
      <c r="AN5" s="13"/>
    </row>
    <row r="6" spans="1:40" s="14" customFormat="1" ht="15.6" x14ac:dyDescent="0.3">
      <c r="A6" s="232"/>
      <c r="B6" s="232"/>
      <c r="C6" s="232"/>
      <c r="D6" s="232"/>
      <c r="E6" s="232"/>
      <c r="F6" s="232"/>
      <c r="G6" s="232"/>
      <c r="H6" s="232"/>
      <c r="I6" s="52"/>
      <c r="J6" s="242"/>
      <c r="K6" s="242"/>
      <c r="L6" s="242"/>
      <c r="M6" s="242"/>
      <c r="N6" s="242"/>
      <c r="O6" s="242"/>
      <c r="P6" s="242"/>
      <c r="R6" s="12"/>
      <c r="S6" s="243"/>
      <c r="T6" s="243"/>
      <c r="U6" s="243"/>
      <c r="V6" s="243"/>
      <c r="W6" s="243"/>
      <c r="X6" s="243"/>
      <c r="Y6" s="243"/>
      <c r="Z6" s="243"/>
      <c r="AA6" s="243"/>
      <c r="AB6" s="243"/>
    </row>
    <row r="7" spans="1:40" s="12" customFormat="1" ht="6.6" customHeight="1" x14ac:dyDescent="0.3">
      <c r="A7" s="14"/>
      <c r="B7" s="14"/>
      <c r="D7" s="14"/>
      <c r="E7" s="124"/>
      <c r="F7" s="124"/>
      <c r="G7" s="15"/>
      <c r="H7" s="15"/>
      <c r="P7" s="15"/>
      <c r="Q7" s="15"/>
      <c r="R7" s="14"/>
      <c r="S7" s="14"/>
    </row>
    <row r="8" spans="1:40" s="12" customFormat="1" ht="6.6" customHeight="1" x14ac:dyDescent="0.3">
      <c r="A8" s="14"/>
      <c r="B8" s="14"/>
      <c r="D8" s="14"/>
      <c r="E8" s="124"/>
      <c r="F8" s="124"/>
      <c r="G8" s="15"/>
      <c r="H8" s="15"/>
      <c r="P8" s="15"/>
      <c r="Q8" s="15"/>
      <c r="R8" s="14"/>
      <c r="S8" s="14"/>
    </row>
    <row r="9" spans="1:40" s="12" customFormat="1" ht="6.6" customHeight="1" x14ac:dyDescent="0.3">
      <c r="A9" s="14"/>
      <c r="B9" s="14"/>
      <c r="D9" s="14"/>
      <c r="E9" s="124"/>
      <c r="F9" s="124"/>
      <c r="G9" s="15"/>
      <c r="H9" s="15"/>
      <c r="P9" s="15"/>
      <c r="Q9" s="15"/>
      <c r="R9" s="14"/>
      <c r="S9" s="14"/>
    </row>
    <row r="10" spans="1:40" s="12" customFormat="1" ht="6.6" customHeight="1" x14ac:dyDescent="0.3">
      <c r="A10" s="14"/>
      <c r="B10" s="14"/>
      <c r="D10" s="14"/>
      <c r="E10" s="124"/>
      <c r="F10" s="124"/>
      <c r="G10" s="15"/>
      <c r="H10" s="15"/>
      <c r="P10" s="15"/>
      <c r="Q10" s="15"/>
      <c r="R10" s="14"/>
      <c r="S10" s="14"/>
    </row>
    <row r="11" spans="1:40" s="12" customFormat="1" ht="6.6" customHeight="1" x14ac:dyDescent="0.3">
      <c r="A11" s="14"/>
      <c r="B11" s="14"/>
      <c r="D11" s="14"/>
      <c r="E11" s="124"/>
      <c r="F11" s="124"/>
      <c r="G11" s="15"/>
      <c r="H11" s="15"/>
      <c r="P11" s="15"/>
      <c r="Q11" s="15"/>
      <c r="R11" s="14"/>
      <c r="S11" s="14"/>
    </row>
    <row r="12" spans="1:40" s="12" customFormat="1" ht="6.6" customHeight="1" x14ac:dyDescent="0.3">
      <c r="A12" s="14"/>
      <c r="B12" s="14"/>
      <c r="D12" s="14"/>
      <c r="E12" s="124"/>
      <c r="F12" s="124"/>
      <c r="G12" s="15"/>
      <c r="H12" s="15"/>
      <c r="P12" s="15"/>
      <c r="Q12" s="15"/>
      <c r="R12" s="14"/>
      <c r="S12" s="14"/>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62</v>
      </c>
      <c r="P14" s="27"/>
      <c r="Q14" s="27"/>
      <c r="R14" s="23"/>
      <c r="S14" s="23"/>
    </row>
    <row r="15" spans="1:40" s="44" customFormat="1" ht="32.1"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0" ht="14.4" x14ac:dyDescent="0.3">
      <c r="A16" s="204" t="s">
        <v>141</v>
      </c>
      <c r="B16" s="198">
        <v>1</v>
      </c>
      <c r="C16" s="198">
        <v>1</v>
      </c>
      <c r="D16" s="199" t="s">
        <v>25</v>
      </c>
      <c r="E16" s="128" t="s">
        <v>88</v>
      </c>
      <c r="G16" s="160"/>
      <c r="H16" s="132"/>
      <c r="I16" s="132"/>
      <c r="J16" s="157"/>
      <c r="K16" s="166"/>
      <c r="L16" s="132"/>
      <c r="M16" s="131" t="s">
        <v>84</v>
      </c>
      <c r="N16" s="157"/>
      <c r="O16"/>
      <c r="P16" s="2" t="s">
        <v>142</v>
      </c>
      <c r="Q16" s="2" t="s">
        <v>90</v>
      </c>
      <c r="R16" s="127" t="s">
        <v>143</v>
      </c>
      <c r="S16" s="11" t="s">
        <v>86</v>
      </c>
      <c r="Y16" s="125"/>
      <c r="Z16" s="125"/>
      <c r="AA16" s="125"/>
      <c r="AB16" s="125"/>
      <c r="AC16" s="125"/>
      <c r="AD16" s="125"/>
    </row>
    <row r="17" spans="1:30" ht="14.4" x14ac:dyDescent="0.3">
      <c r="A17" s="204" t="s">
        <v>144</v>
      </c>
      <c r="B17" s="198">
        <v>1</v>
      </c>
      <c r="C17" s="198">
        <v>1</v>
      </c>
      <c r="D17" s="199" t="s">
        <v>25</v>
      </c>
      <c r="E17" s="128" t="s">
        <v>145</v>
      </c>
      <c r="G17" s="160"/>
      <c r="H17" s="132"/>
      <c r="I17" s="132"/>
      <c r="J17" s="157"/>
      <c r="K17" s="166"/>
      <c r="L17" s="132"/>
      <c r="M17" s="131" t="s">
        <v>84</v>
      </c>
      <c r="N17" s="157"/>
      <c r="O17"/>
      <c r="P17" s="2" t="s">
        <v>142</v>
      </c>
      <c r="Q17" s="2" t="s">
        <v>90</v>
      </c>
      <c r="R17" s="127" t="s">
        <v>146</v>
      </c>
      <c r="S17" s="11" t="s">
        <v>86</v>
      </c>
      <c r="Y17" s="125"/>
      <c r="Z17" s="125"/>
      <c r="AA17" s="125"/>
      <c r="AB17" s="125"/>
      <c r="AC17" s="125"/>
      <c r="AD17" s="125"/>
    </row>
    <row r="18" spans="1:30" ht="14.4" x14ac:dyDescent="0.3">
      <c r="A18" s="204" t="s">
        <v>147</v>
      </c>
      <c r="B18" s="198">
        <v>1</v>
      </c>
      <c r="C18" s="198">
        <v>1</v>
      </c>
      <c r="D18" s="199" t="s">
        <v>25</v>
      </c>
      <c r="E18" s="128" t="s">
        <v>145</v>
      </c>
      <c r="G18" s="160"/>
      <c r="H18" s="132"/>
      <c r="I18" s="132"/>
      <c r="J18" s="157"/>
      <c r="K18" s="166"/>
      <c r="L18" s="132"/>
      <c r="M18" s="131" t="s">
        <v>84</v>
      </c>
      <c r="N18" s="157"/>
      <c r="O18"/>
      <c r="R18" s="127" t="s">
        <v>148</v>
      </c>
      <c r="Y18" s="125"/>
      <c r="Z18" s="125"/>
      <c r="AA18" s="125"/>
      <c r="AB18" s="125"/>
      <c r="AC18" s="125"/>
      <c r="AD18" s="125"/>
    </row>
    <row r="19" spans="1:30" ht="14.4" x14ac:dyDescent="0.3">
      <c r="A19" s="204" t="s">
        <v>149</v>
      </c>
      <c r="B19" s="198">
        <v>1</v>
      </c>
      <c r="C19" s="198">
        <v>1</v>
      </c>
      <c r="D19" s="199" t="s">
        <v>25</v>
      </c>
      <c r="E19" s="128" t="s">
        <v>145</v>
      </c>
      <c r="G19" s="160"/>
      <c r="H19" s="132"/>
      <c r="I19" s="132"/>
      <c r="J19" s="157"/>
      <c r="K19" s="166"/>
      <c r="L19" s="132"/>
      <c r="M19" s="131" t="s">
        <v>84</v>
      </c>
      <c r="N19" s="157"/>
      <c r="O19"/>
      <c r="P19" s="2" t="s">
        <v>142</v>
      </c>
      <c r="R19" s="127" t="s">
        <v>150</v>
      </c>
      <c r="S19" s="11" t="s">
        <v>86</v>
      </c>
      <c r="Y19" s="125"/>
      <c r="Z19" s="125"/>
      <c r="AA19" s="125"/>
      <c r="AB19" s="125"/>
      <c r="AC19" s="125"/>
      <c r="AD19" s="125"/>
    </row>
    <row r="20" spans="1:30" ht="14.4" x14ac:dyDescent="0.3">
      <c r="A20" s="204" t="s">
        <v>151</v>
      </c>
      <c r="B20" s="198">
        <v>1</v>
      </c>
      <c r="C20" s="198">
        <v>1</v>
      </c>
      <c r="D20" s="199" t="s">
        <v>25</v>
      </c>
      <c r="E20" s="128" t="s">
        <v>49</v>
      </c>
      <c r="G20" s="160"/>
      <c r="H20" s="132"/>
      <c r="I20" s="132"/>
      <c r="J20" s="157"/>
      <c r="K20" s="166"/>
      <c r="L20" s="132"/>
      <c r="M20" s="131" t="s">
        <v>84</v>
      </c>
      <c r="N20" s="157"/>
      <c r="O20"/>
      <c r="R20" s="127" t="s">
        <v>152</v>
      </c>
      <c r="Y20" s="125"/>
      <c r="Z20" s="125"/>
      <c r="AA20" s="125"/>
      <c r="AB20" s="125"/>
      <c r="AC20" s="125"/>
      <c r="AD20" s="125"/>
    </row>
    <row r="21" spans="1:30" ht="14.4" x14ac:dyDescent="0.3">
      <c r="A21" s="204" t="s">
        <v>153</v>
      </c>
      <c r="B21" s="198">
        <v>1</v>
      </c>
      <c r="C21" s="198">
        <v>1</v>
      </c>
      <c r="D21" s="199" t="s">
        <v>25</v>
      </c>
      <c r="E21" s="128" t="s">
        <v>49</v>
      </c>
      <c r="G21" s="160"/>
      <c r="H21" s="132"/>
      <c r="I21" s="132"/>
      <c r="J21" s="157"/>
      <c r="K21" s="166"/>
      <c r="L21" s="132"/>
      <c r="M21" s="131" t="s">
        <v>84</v>
      </c>
      <c r="N21" s="157"/>
      <c r="O21"/>
      <c r="R21" s="127" t="s">
        <v>154</v>
      </c>
      <c r="Y21" s="125"/>
      <c r="Z21" s="125"/>
      <c r="AA21" s="125"/>
      <c r="AB21" s="125"/>
      <c r="AC21" s="125"/>
      <c r="AD21" s="125"/>
    </row>
    <row r="22" spans="1:30" s="38" customFormat="1" ht="14.4" x14ac:dyDescent="0.3">
      <c r="A22" s="205" t="s">
        <v>155</v>
      </c>
      <c r="B22" s="200">
        <v>1</v>
      </c>
      <c r="C22" s="200">
        <v>1</v>
      </c>
      <c r="D22" s="201" t="s">
        <v>25</v>
      </c>
      <c r="E22" s="150" t="s">
        <v>49</v>
      </c>
      <c r="F22" s="134"/>
      <c r="G22" s="169"/>
      <c r="H22" s="135"/>
      <c r="I22" s="135"/>
      <c r="J22" s="159"/>
      <c r="K22" s="167"/>
      <c r="L22" s="135"/>
      <c r="M22" s="153" t="s">
        <v>84</v>
      </c>
      <c r="N22" s="159"/>
      <c r="O22" s="152"/>
      <c r="P22" s="136"/>
      <c r="Q22" s="136"/>
      <c r="R22" s="39" t="s">
        <v>156</v>
      </c>
      <c r="S22" s="99"/>
      <c r="Y22" s="133"/>
      <c r="Z22" s="133"/>
      <c r="AA22" s="133"/>
      <c r="AB22" s="133"/>
      <c r="AC22" s="133"/>
      <c r="AD22" s="133"/>
    </row>
    <row r="23" spans="1:30" s="41" customFormat="1" ht="14.4" x14ac:dyDescent="0.3">
      <c r="A23" s="206" t="s">
        <v>157</v>
      </c>
      <c r="B23" s="202">
        <v>1</v>
      </c>
      <c r="C23" s="202">
        <v>0</v>
      </c>
      <c r="D23" s="203" t="s">
        <v>25</v>
      </c>
      <c r="E23" s="46" t="s">
        <v>49</v>
      </c>
      <c r="F23" s="141"/>
      <c r="G23" s="154"/>
      <c r="H23" s="51"/>
      <c r="I23" s="51"/>
      <c r="J23" s="67"/>
      <c r="K23" s="73"/>
      <c r="L23" s="51"/>
      <c r="M23" s="142" t="s">
        <v>84</v>
      </c>
      <c r="N23" s="67"/>
      <c r="O23" s="143"/>
      <c r="P23" s="144"/>
      <c r="Q23" s="144"/>
      <c r="R23" s="48" t="s">
        <v>158</v>
      </c>
      <c r="S23" s="93"/>
      <c r="Y23" s="140"/>
      <c r="Z23" s="140"/>
      <c r="AA23" s="140"/>
      <c r="AB23" s="140"/>
      <c r="AC23" s="140"/>
      <c r="AD23" s="140"/>
    </row>
    <row r="24" spans="1:30" ht="14.4" x14ac:dyDescent="0.3">
      <c r="A24" s="204" t="s">
        <v>159</v>
      </c>
      <c r="B24" s="198">
        <v>1</v>
      </c>
      <c r="C24" s="198">
        <v>0</v>
      </c>
      <c r="D24" s="199" t="s">
        <v>25</v>
      </c>
      <c r="E24" s="128" t="s">
        <v>49</v>
      </c>
      <c r="G24" s="160"/>
      <c r="H24" s="132"/>
      <c r="I24" s="132"/>
      <c r="J24" s="157"/>
      <c r="K24" s="166"/>
      <c r="L24" s="132"/>
      <c r="M24" s="131" t="s">
        <v>84</v>
      </c>
      <c r="N24" s="157"/>
      <c r="O24"/>
      <c r="R24" s="127" t="s">
        <v>160</v>
      </c>
      <c r="Y24" s="125"/>
      <c r="Z24" s="125"/>
      <c r="AA24" s="125"/>
      <c r="AB24" s="125"/>
      <c r="AC24" s="125"/>
      <c r="AD24" s="125"/>
    </row>
    <row r="25" spans="1:30" ht="14.4" x14ac:dyDescent="0.3">
      <c r="A25" s="204" t="s">
        <v>161</v>
      </c>
      <c r="B25" s="198">
        <v>1</v>
      </c>
      <c r="C25" s="198">
        <v>0</v>
      </c>
      <c r="D25" s="199" t="s">
        <v>25</v>
      </c>
      <c r="E25" s="128" t="s">
        <v>49</v>
      </c>
      <c r="G25" s="160"/>
      <c r="H25" s="132"/>
      <c r="I25" s="132"/>
      <c r="J25" s="157"/>
      <c r="K25" s="166"/>
      <c r="L25" s="132"/>
      <c r="M25" s="131" t="s">
        <v>84</v>
      </c>
      <c r="N25" s="157"/>
      <c r="O25"/>
      <c r="R25" s="127" t="s">
        <v>162</v>
      </c>
      <c r="Y25" s="125"/>
      <c r="Z25" s="125"/>
      <c r="AA25" s="125"/>
      <c r="AB25" s="125"/>
      <c r="AC25" s="125"/>
      <c r="AD25" s="125"/>
    </row>
    <row r="26" spans="1:30" ht="14.4" x14ac:dyDescent="0.3">
      <c r="A26" s="204" t="s">
        <v>163</v>
      </c>
      <c r="B26" s="198">
        <v>1</v>
      </c>
      <c r="C26" s="198">
        <v>0</v>
      </c>
      <c r="D26" s="199" t="s">
        <v>25</v>
      </c>
      <c r="E26" s="128" t="s">
        <v>49</v>
      </c>
      <c r="G26" s="160"/>
      <c r="H26" s="132"/>
      <c r="I26" s="132"/>
      <c r="J26" s="157"/>
      <c r="K26" s="166"/>
      <c r="L26" s="132"/>
      <c r="M26" s="131" t="s">
        <v>84</v>
      </c>
      <c r="N26" s="157"/>
      <c r="O26"/>
      <c r="R26" s="127" t="s">
        <v>164</v>
      </c>
      <c r="Y26" s="125"/>
      <c r="Z26" s="125"/>
      <c r="AA26" s="125"/>
      <c r="AB26" s="125"/>
      <c r="AC26" s="125"/>
      <c r="AD26" s="125"/>
    </row>
    <row r="27" spans="1:30" ht="14.4" x14ac:dyDescent="0.3">
      <c r="A27" s="204" t="s">
        <v>165</v>
      </c>
      <c r="B27" s="198">
        <v>1</v>
      </c>
      <c r="C27" s="198">
        <v>0</v>
      </c>
      <c r="D27" s="199" t="s">
        <v>25</v>
      </c>
      <c r="E27" s="128" t="s">
        <v>49</v>
      </c>
      <c r="G27" s="160"/>
      <c r="H27" s="132"/>
      <c r="I27" s="132"/>
      <c r="J27" s="157"/>
      <c r="K27" s="166"/>
      <c r="L27" s="132"/>
      <c r="M27" s="131" t="s">
        <v>84</v>
      </c>
      <c r="N27" s="157"/>
      <c r="O27"/>
      <c r="R27" s="223" t="s">
        <v>166</v>
      </c>
      <c r="Y27" s="125"/>
      <c r="Z27" s="125"/>
      <c r="AA27" s="125"/>
      <c r="AB27" s="125"/>
      <c r="AC27" s="125"/>
      <c r="AD27" s="125"/>
    </row>
    <row r="28" spans="1:30" ht="14.4" x14ac:dyDescent="0.3">
      <c r="A28" s="204" t="s">
        <v>167</v>
      </c>
      <c r="B28" s="198">
        <v>1</v>
      </c>
      <c r="C28" s="198">
        <v>0</v>
      </c>
      <c r="D28" s="199" t="s">
        <v>25</v>
      </c>
      <c r="E28" s="128" t="s">
        <v>49</v>
      </c>
      <c r="G28" s="160"/>
      <c r="H28" s="132"/>
      <c r="I28" s="132"/>
      <c r="J28" s="157"/>
      <c r="K28" s="166"/>
      <c r="L28" s="132"/>
      <c r="M28" s="131" t="s">
        <v>84</v>
      </c>
      <c r="N28" s="157"/>
      <c r="O28"/>
      <c r="R28" s="223" t="s">
        <v>168</v>
      </c>
      <c r="Y28" s="125"/>
      <c r="Z28" s="125"/>
      <c r="AA28" s="125"/>
      <c r="AB28" s="125"/>
      <c r="AC28" s="125"/>
      <c r="AD28" s="125"/>
    </row>
    <row r="29" spans="1:30" ht="14.4" x14ac:dyDescent="0.3">
      <c r="A29" s="204" t="s">
        <v>169</v>
      </c>
      <c r="B29" s="198">
        <v>1</v>
      </c>
      <c r="C29" s="198">
        <v>0</v>
      </c>
      <c r="D29" s="199" t="s">
        <v>25</v>
      </c>
      <c r="E29" s="128" t="s">
        <v>49</v>
      </c>
      <c r="G29" s="160"/>
      <c r="H29" s="132"/>
      <c r="I29" s="132"/>
      <c r="J29" s="157"/>
      <c r="K29" s="166"/>
      <c r="L29" s="132"/>
      <c r="M29" s="131" t="s">
        <v>84</v>
      </c>
      <c r="N29" s="157"/>
      <c r="O29"/>
      <c r="R29" s="223" t="s">
        <v>170</v>
      </c>
      <c r="Y29" s="125"/>
      <c r="Z29" s="125"/>
      <c r="AA29" s="125"/>
      <c r="AB29" s="125"/>
      <c r="AC29" s="125"/>
      <c r="AD29" s="125"/>
    </row>
    <row r="30" spans="1:30" s="38" customFormat="1" ht="14.4" x14ac:dyDescent="0.3">
      <c r="A30" s="205" t="s">
        <v>171</v>
      </c>
      <c r="B30" s="200">
        <v>1</v>
      </c>
      <c r="C30" s="200">
        <v>0</v>
      </c>
      <c r="D30" s="201" t="s">
        <v>25</v>
      </c>
      <c r="E30" s="150" t="s">
        <v>49</v>
      </c>
      <c r="F30" s="134"/>
      <c r="G30" s="169"/>
      <c r="H30" s="135"/>
      <c r="I30" s="135"/>
      <c r="J30" s="159"/>
      <c r="K30" s="167"/>
      <c r="L30" s="135"/>
      <c r="M30" s="153" t="s">
        <v>84</v>
      </c>
      <c r="N30" s="159"/>
      <c r="O30" s="152"/>
      <c r="P30" s="136"/>
      <c r="Q30" s="136"/>
      <c r="R30" s="224" t="s">
        <v>172</v>
      </c>
      <c r="S30" s="99"/>
      <c r="Y30" s="133"/>
      <c r="Z30" s="133"/>
      <c r="AA30" s="133"/>
      <c r="AB30" s="133"/>
      <c r="AC30" s="133"/>
      <c r="AD30" s="133"/>
    </row>
    <row r="31" spans="1:30" s="41" customFormat="1" ht="14.4" x14ac:dyDescent="0.3">
      <c r="A31" s="206" t="s">
        <v>173</v>
      </c>
      <c r="B31" s="202">
        <v>1</v>
      </c>
      <c r="C31" s="202">
        <v>1</v>
      </c>
      <c r="D31" s="203" t="s">
        <v>25</v>
      </c>
      <c r="E31" s="46" t="s">
        <v>49</v>
      </c>
      <c r="F31" s="141"/>
      <c r="G31" s="154"/>
      <c r="H31" s="51"/>
      <c r="I31" s="51"/>
      <c r="J31" s="67"/>
      <c r="K31" s="73"/>
      <c r="L31" s="51"/>
      <c r="M31" s="142" t="s">
        <v>84</v>
      </c>
      <c r="N31" s="67"/>
      <c r="O31" s="143"/>
      <c r="P31" s="144"/>
      <c r="Q31" s="144"/>
      <c r="R31" s="48" t="s">
        <v>174</v>
      </c>
      <c r="S31" s="93"/>
      <c r="Y31" s="140"/>
      <c r="Z31" s="140"/>
      <c r="AA31" s="140"/>
      <c r="AB31" s="140"/>
      <c r="AC31" s="140"/>
      <c r="AD31" s="140"/>
    </row>
    <row r="32" spans="1:30" ht="14.4" x14ac:dyDescent="0.3">
      <c r="A32" s="204" t="s">
        <v>175</v>
      </c>
      <c r="B32" s="198">
        <v>1</v>
      </c>
      <c r="C32" s="198">
        <v>1</v>
      </c>
      <c r="D32" s="199" t="s">
        <v>25</v>
      </c>
      <c r="E32" s="128" t="s">
        <v>49</v>
      </c>
      <c r="G32" s="160"/>
      <c r="H32" s="132"/>
      <c r="I32" s="132"/>
      <c r="J32" s="157"/>
      <c r="K32" s="166"/>
      <c r="L32" s="132"/>
      <c r="M32" s="131" t="s">
        <v>84</v>
      </c>
      <c r="N32" s="157"/>
      <c r="O32"/>
      <c r="R32" s="127" t="s">
        <v>176</v>
      </c>
      <c r="Y32" s="125"/>
      <c r="Z32" s="125"/>
      <c r="AA32" s="125"/>
      <c r="AB32" s="125"/>
      <c r="AC32" s="125"/>
      <c r="AD32" s="125"/>
    </row>
    <row r="33" spans="1:30" ht="14.4" x14ac:dyDescent="0.3">
      <c r="A33" s="204" t="s">
        <v>177</v>
      </c>
      <c r="B33" s="198">
        <v>1</v>
      </c>
      <c r="C33" s="198">
        <v>1</v>
      </c>
      <c r="D33" s="199" t="s">
        <v>25</v>
      </c>
      <c r="E33" s="128" t="s">
        <v>49</v>
      </c>
      <c r="G33" s="160"/>
      <c r="H33" s="132"/>
      <c r="I33" s="132"/>
      <c r="J33" s="157"/>
      <c r="K33" s="166"/>
      <c r="L33" s="132"/>
      <c r="M33" s="131" t="s">
        <v>84</v>
      </c>
      <c r="N33" s="157"/>
      <c r="O33"/>
      <c r="R33" s="127" t="s">
        <v>178</v>
      </c>
      <c r="Y33" s="125"/>
      <c r="Z33" s="125"/>
      <c r="AA33" s="125"/>
      <c r="AB33" s="125"/>
      <c r="AC33" s="125"/>
      <c r="AD33" s="125"/>
    </row>
    <row r="34" spans="1:30" ht="14.4" x14ac:dyDescent="0.3">
      <c r="A34" s="204" t="s">
        <v>179</v>
      </c>
      <c r="B34" s="198">
        <v>1</v>
      </c>
      <c r="C34" s="198">
        <v>1</v>
      </c>
      <c r="D34" s="199" t="s">
        <v>25</v>
      </c>
      <c r="E34" s="128" t="s">
        <v>49</v>
      </c>
      <c r="G34" s="160"/>
      <c r="H34" s="132"/>
      <c r="I34" s="132"/>
      <c r="J34" s="157"/>
      <c r="K34" s="166"/>
      <c r="L34" s="132"/>
      <c r="M34" s="131" t="s">
        <v>84</v>
      </c>
      <c r="N34" s="157"/>
      <c r="O34"/>
      <c r="R34" s="127" t="s">
        <v>180</v>
      </c>
      <c r="Y34" s="125"/>
      <c r="Z34" s="125"/>
      <c r="AA34" s="125"/>
      <c r="AB34" s="125"/>
      <c r="AC34" s="125"/>
      <c r="AD34" s="125"/>
    </row>
    <row r="35" spans="1:30" s="5" customFormat="1" ht="14.4" x14ac:dyDescent="0.3">
      <c r="A35" s="204" t="s">
        <v>181</v>
      </c>
      <c r="B35" s="198">
        <v>1</v>
      </c>
      <c r="C35" s="198">
        <v>1</v>
      </c>
      <c r="D35" s="199" t="s">
        <v>25</v>
      </c>
      <c r="E35" s="128" t="s">
        <v>49</v>
      </c>
      <c r="F35" s="122"/>
      <c r="G35" s="156"/>
      <c r="H35" s="132"/>
      <c r="I35" s="132"/>
      <c r="J35" s="157"/>
      <c r="K35" s="166"/>
      <c r="L35" s="132"/>
      <c r="M35" s="132" t="s">
        <v>84</v>
      </c>
      <c r="N35" s="157"/>
      <c r="P35" s="2"/>
      <c r="Q35" s="2"/>
      <c r="R35" s="223" t="s">
        <v>182</v>
      </c>
      <c r="S35" s="121"/>
    </row>
    <row r="36" spans="1:30" s="5" customFormat="1" ht="14.4" x14ac:dyDescent="0.3">
      <c r="A36" s="204" t="s">
        <v>183</v>
      </c>
      <c r="B36" s="198">
        <v>1</v>
      </c>
      <c r="C36" s="198">
        <v>1</v>
      </c>
      <c r="D36" s="199" t="s">
        <v>25</v>
      </c>
      <c r="E36" s="128" t="s">
        <v>49</v>
      </c>
      <c r="F36" s="122"/>
      <c r="G36" s="156"/>
      <c r="H36" s="132"/>
      <c r="I36" s="132"/>
      <c r="J36" s="157"/>
      <c r="K36" s="166"/>
      <c r="L36" s="132"/>
      <c r="M36" s="132" t="s">
        <v>84</v>
      </c>
      <c r="N36" s="157"/>
      <c r="P36" s="2"/>
      <c r="Q36" s="2"/>
      <c r="R36" s="223" t="s">
        <v>184</v>
      </c>
      <c r="S36" s="121"/>
    </row>
    <row r="37" spans="1:30" s="5" customFormat="1" ht="14.4" x14ac:dyDescent="0.3">
      <c r="A37" s="204" t="s">
        <v>185</v>
      </c>
      <c r="B37" s="198">
        <v>1</v>
      </c>
      <c r="C37" s="198">
        <v>1</v>
      </c>
      <c r="D37" s="199" t="s">
        <v>25</v>
      </c>
      <c r="E37" s="128" t="s">
        <v>49</v>
      </c>
      <c r="F37" s="122"/>
      <c r="G37" s="156"/>
      <c r="H37" s="132"/>
      <c r="I37" s="132"/>
      <c r="J37" s="157"/>
      <c r="K37" s="166"/>
      <c r="L37" s="132"/>
      <c r="M37" s="132" t="s">
        <v>84</v>
      </c>
      <c r="N37" s="157"/>
      <c r="P37" s="2"/>
      <c r="Q37" s="2"/>
      <c r="R37" s="223" t="s">
        <v>186</v>
      </c>
      <c r="S37" s="121"/>
    </row>
    <row r="38" spans="1:30" s="212" customFormat="1" ht="14.4" x14ac:dyDescent="0.3">
      <c r="A38" s="205" t="s">
        <v>187</v>
      </c>
      <c r="B38" s="200">
        <v>1</v>
      </c>
      <c r="C38" s="200">
        <v>1</v>
      </c>
      <c r="D38" s="201" t="s">
        <v>25</v>
      </c>
      <c r="E38" s="150" t="s">
        <v>49</v>
      </c>
      <c r="F38" s="211"/>
      <c r="G38" s="158"/>
      <c r="H38" s="135"/>
      <c r="I38" s="135"/>
      <c r="J38" s="159"/>
      <c r="K38" s="167"/>
      <c r="L38" s="135"/>
      <c r="M38" s="135" t="s">
        <v>84</v>
      </c>
      <c r="N38" s="159"/>
      <c r="P38" s="136"/>
      <c r="Q38" s="136"/>
      <c r="R38" s="224" t="s">
        <v>188</v>
      </c>
      <c r="S38" s="213"/>
    </row>
    <row r="39" spans="1:30" s="216" customFormat="1" ht="14.4" x14ac:dyDescent="0.3">
      <c r="A39" s="214" t="s">
        <v>189</v>
      </c>
      <c r="B39" s="202">
        <v>1</v>
      </c>
      <c r="C39" s="202">
        <v>0</v>
      </c>
      <c r="D39" s="203" t="s">
        <v>25</v>
      </c>
      <c r="E39" s="46" t="s">
        <v>49</v>
      </c>
      <c r="F39" s="215"/>
      <c r="G39" s="66"/>
      <c r="H39" s="51"/>
      <c r="I39" s="51"/>
      <c r="J39" s="67"/>
      <c r="K39" s="73"/>
      <c r="L39" s="51"/>
      <c r="M39" s="51" t="s">
        <v>84</v>
      </c>
      <c r="N39" s="67"/>
      <c r="P39" s="144"/>
      <c r="Q39" s="144"/>
      <c r="R39" s="223" t="s">
        <v>190</v>
      </c>
      <c r="S39" s="217"/>
    </row>
    <row r="40" spans="1:30" s="5" customFormat="1" ht="14.4" x14ac:dyDescent="0.3">
      <c r="A40" s="207" t="s">
        <v>191</v>
      </c>
      <c r="B40" s="198">
        <v>1</v>
      </c>
      <c r="C40" s="198">
        <v>1</v>
      </c>
      <c r="D40" s="199" t="s">
        <v>25</v>
      </c>
      <c r="E40" s="128" t="s">
        <v>49</v>
      </c>
      <c r="F40" s="122"/>
      <c r="G40" s="156"/>
      <c r="H40" s="132"/>
      <c r="I40" s="132"/>
      <c r="J40" s="157"/>
      <c r="K40" s="166"/>
      <c r="L40" s="132"/>
      <c r="M40" s="132" t="s">
        <v>84</v>
      </c>
      <c r="N40" s="157"/>
      <c r="P40" s="2"/>
      <c r="Q40" s="2"/>
      <c r="R40" s="223" t="s">
        <v>192</v>
      </c>
      <c r="S40" s="121"/>
    </row>
    <row r="41" spans="1:30" s="5" customFormat="1" ht="14.4" x14ac:dyDescent="0.3">
      <c r="A41" s="207" t="s">
        <v>193</v>
      </c>
      <c r="B41" s="198">
        <v>1</v>
      </c>
      <c r="C41" s="198">
        <v>1</v>
      </c>
      <c r="D41" s="199" t="s">
        <v>25</v>
      </c>
      <c r="E41" s="128" t="s">
        <v>49</v>
      </c>
      <c r="F41" s="122"/>
      <c r="G41" s="156"/>
      <c r="H41" s="132"/>
      <c r="I41" s="132"/>
      <c r="J41" s="157"/>
      <c r="K41" s="166"/>
      <c r="L41" s="132"/>
      <c r="M41" s="132" t="s">
        <v>84</v>
      </c>
      <c r="N41" s="157"/>
      <c r="P41" s="2"/>
      <c r="Q41" s="2"/>
      <c r="R41" s="223" t="s">
        <v>194</v>
      </c>
      <c r="S41" s="121"/>
    </row>
    <row r="42" spans="1:30" s="5" customFormat="1" ht="14.4" x14ac:dyDescent="0.3">
      <c r="A42" s="207" t="s">
        <v>195</v>
      </c>
      <c r="B42" s="198">
        <v>1</v>
      </c>
      <c r="C42" s="198">
        <v>0</v>
      </c>
      <c r="D42" s="199" t="s">
        <v>25</v>
      </c>
      <c r="E42" s="128" t="s">
        <v>49</v>
      </c>
      <c r="F42" s="122"/>
      <c r="G42" s="68"/>
      <c r="H42" s="29"/>
      <c r="I42" s="29"/>
      <c r="J42" s="69"/>
      <c r="K42" s="68"/>
      <c r="L42" s="29"/>
      <c r="M42" s="132" t="s">
        <v>84</v>
      </c>
      <c r="N42" s="69"/>
      <c r="P42" s="2"/>
      <c r="Q42" s="2"/>
      <c r="R42" s="223" t="s">
        <v>196</v>
      </c>
      <c r="S42" s="121"/>
    </row>
    <row r="43" spans="1:30" s="5" customFormat="1" ht="14.4" x14ac:dyDescent="0.3">
      <c r="A43" s="207" t="s">
        <v>197</v>
      </c>
      <c r="B43" s="198">
        <v>1</v>
      </c>
      <c r="C43" s="198">
        <v>1</v>
      </c>
      <c r="D43" s="199" t="s">
        <v>25</v>
      </c>
      <c r="E43" s="128" t="s">
        <v>49</v>
      </c>
      <c r="F43" s="122"/>
      <c r="G43" s="68"/>
      <c r="H43" s="29"/>
      <c r="I43" s="29"/>
      <c r="J43" s="69"/>
      <c r="K43" s="68"/>
      <c r="L43" s="29"/>
      <c r="M43" s="132" t="s">
        <v>84</v>
      </c>
      <c r="N43" s="69"/>
      <c r="P43" s="2"/>
      <c r="Q43" s="2"/>
      <c r="R43" s="223" t="s">
        <v>198</v>
      </c>
      <c r="S43" s="121"/>
    </row>
    <row r="44" spans="1:30" s="5" customFormat="1" ht="14.4" x14ac:dyDescent="0.3">
      <c r="A44" s="207" t="s">
        <v>199</v>
      </c>
      <c r="B44" s="198">
        <v>1</v>
      </c>
      <c r="C44" s="198">
        <v>1</v>
      </c>
      <c r="D44" s="199" t="s">
        <v>25</v>
      </c>
      <c r="E44" s="128" t="s">
        <v>49</v>
      </c>
      <c r="F44" s="122"/>
      <c r="G44" s="68"/>
      <c r="H44" s="29"/>
      <c r="I44" s="29"/>
      <c r="J44" s="69"/>
      <c r="K44" s="68"/>
      <c r="L44" s="29"/>
      <c r="M44" s="132" t="s">
        <v>84</v>
      </c>
      <c r="N44" s="69"/>
      <c r="P44" s="2"/>
      <c r="Q44" s="2"/>
      <c r="R44" s="223" t="s">
        <v>200</v>
      </c>
      <c r="S44" s="121"/>
    </row>
    <row r="45" spans="1:30" s="5" customFormat="1" ht="14.4" x14ac:dyDescent="0.3">
      <c r="A45" s="207" t="s">
        <v>201</v>
      </c>
      <c r="B45" s="198">
        <v>1</v>
      </c>
      <c r="C45" s="198">
        <v>1</v>
      </c>
      <c r="D45" s="199" t="s">
        <v>25</v>
      </c>
      <c r="E45" s="128" t="s">
        <v>49</v>
      </c>
      <c r="F45" s="122"/>
      <c r="G45" s="68"/>
      <c r="H45" s="29"/>
      <c r="I45" s="29"/>
      <c r="J45" s="69"/>
      <c r="K45" s="68"/>
      <c r="L45" s="29"/>
      <c r="M45" s="132" t="s">
        <v>84</v>
      </c>
      <c r="N45" s="69"/>
      <c r="P45" s="2"/>
      <c r="Q45" s="2"/>
      <c r="R45" s="223" t="s">
        <v>202</v>
      </c>
      <c r="S45" s="121"/>
    </row>
    <row r="46" spans="1:30" s="5" customFormat="1" ht="14.4" x14ac:dyDescent="0.3">
      <c r="A46" s="207" t="s">
        <v>203</v>
      </c>
      <c r="B46" s="198">
        <v>1</v>
      </c>
      <c r="C46" s="198">
        <v>1</v>
      </c>
      <c r="D46" s="199" t="s">
        <v>25</v>
      </c>
      <c r="E46" s="128" t="s">
        <v>49</v>
      </c>
      <c r="F46" s="122"/>
      <c r="G46" s="68"/>
      <c r="H46" s="29"/>
      <c r="I46" s="29"/>
      <c r="J46" s="69"/>
      <c r="K46" s="68"/>
      <c r="L46" s="29"/>
      <c r="M46" s="132" t="s">
        <v>84</v>
      </c>
      <c r="N46" s="69"/>
      <c r="P46" s="2"/>
      <c r="Q46" s="2"/>
      <c r="R46" s="223" t="s">
        <v>204</v>
      </c>
      <c r="S46" s="121"/>
    </row>
    <row r="47" spans="1:30" s="5" customFormat="1" ht="14.4" x14ac:dyDescent="0.3">
      <c r="A47" s="207" t="s">
        <v>205</v>
      </c>
      <c r="B47" s="198">
        <v>1</v>
      </c>
      <c r="C47" s="198">
        <v>0</v>
      </c>
      <c r="D47" s="199" t="s">
        <v>25</v>
      </c>
      <c r="E47" s="128" t="s">
        <v>49</v>
      </c>
      <c r="F47" s="122"/>
      <c r="G47" s="68"/>
      <c r="H47" s="29"/>
      <c r="I47" s="29"/>
      <c r="J47" s="69"/>
      <c r="K47" s="68"/>
      <c r="L47" s="29"/>
      <c r="M47" s="132" t="s">
        <v>84</v>
      </c>
      <c r="N47" s="69"/>
      <c r="P47" s="2"/>
      <c r="Q47" s="2"/>
      <c r="R47" s="223" t="s">
        <v>206</v>
      </c>
      <c r="S47" s="121"/>
    </row>
    <row r="48" spans="1:30" s="5" customFormat="1" ht="14.4" x14ac:dyDescent="0.3">
      <c r="A48" s="207" t="s">
        <v>207</v>
      </c>
      <c r="B48" s="198">
        <v>1</v>
      </c>
      <c r="C48" s="198">
        <v>1</v>
      </c>
      <c r="D48" s="199" t="s">
        <v>25</v>
      </c>
      <c r="E48" s="128" t="s">
        <v>49</v>
      </c>
      <c r="F48" s="122"/>
      <c r="G48" s="68"/>
      <c r="H48" s="29"/>
      <c r="I48" s="29"/>
      <c r="J48" s="69"/>
      <c r="K48" s="68"/>
      <c r="L48" s="29"/>
      <c r="M48" s="132" t="s">
        <v>84</v>
      </c>
      <c r="N48" s="69"/>
      <c r="P48" s="2"/>
      <c r="Q48" s="2"/>
      <c r="R48" s="223" t="s">
        <v>208</v>
      </c>
      <c r="S48" s="121"/>
    </row>
    <row r="49" spans="1:19" s="5" customFormat="1" ht="14.4" x14ac:dyDescent="0.3">
      <c r="A49" s="207" t="s">
        <v>209</v>
      </c>
      <c r="B49" s="198">
        <v>1</v>
      </c>
      <c r="C49" s="198">
        <v>0</v>
      </c>
      <c r="D49" s="199" t="s">
        <v>25</v>
      </c>
      <c r="E49" s="128" t="s">
        <v>49</v>
      </c>
      <c r="F49" s="122"/>
      <c r="G49" s="68"/>
      <c r="H49" s="29"/>
      <c r="I49" s="29"/>
      <c r="J49" s="69"/>
      <c r="K49" s="68"/>
      <c r="L49" s="29"/>
      <c r="M49" s="132" t="s">
        <v>84</v>
      </c>
      <c r="N49" s="69"/>
      <c r="P49" s="2"/>
      <c r="Q49" s="2"/>
      <c r="R49" s="223" t="s">
        <v>210</v>
      </c>
      <c r="S49" s="121"/>
    </row>
    <row r="50" spans="1:19" s="212" customFormat="1" ht="14.4" x14ac:dyDescent="0.3">
      <c r="A50" s="208" t="s">
        <v>211</v>
      </c>
      <c r="B50" s="200">
        <v>1</v>
      </c>
      <c r="C50" s="200">
        <v>1</v>
      </c>
      <c r="D50" s="201" t="s">
        <v>25</v>
      </c>
      <c r="E50" s="150" t="s">
        <v>49</v>
      </c>
      <c r="F50" s="211"/>
      <c r="G50" s="218"/>
      <c r="H50" s="219"/>
      <c r="I50" s="219"/>
      <c r="J50" s="220"/>
      <c r="K50" s="218"/>
      <c r="L50" s="219"/>
      <c r="M50" s="153" t="s">
        <v>84</v>
      </c>
      <c r="N50" s="220"/>
      <c r="P50" s="136"/>
      <c r="Q50" s="136"/>
      <c r="R50" s="224" t="s">
        <v>212</v>
      </c>
      <c r="S50" s="213"/>
    </row>
    <row r="51" spans="1:19" s="216" customFormat="1" ht="14.4" x14ac:dyDescent="0.3">
      <c r="A51" s="209" t="s">
        <v>213</v>
      </c>
      <c r="B51" s="202">
        <v>1</v>
      </c>
      <c r="C51" s="202">
        <v>1</v>
      </c>
      <c r="D51" s="203" t="s">
        <v>22</v>
      </c>
      <c r="E51" s="46" t="s">
        <v>49</v>
      </c>
      <c r="F51" s="215"/>
      <c r="G51" s="88"/>
      <c r="H51" s="221"/>
      <c r="I51" s="221"/>
      <c r="J51" s="222"/>
      <c r="K51" s="88"/>
      <c r="L51" s="221"/>
      <c r="M51" s="132" t="s">
        <v>84</v>
      </c>
      <c r="N51" s="222"/>
      <c r="P51" s="144"/>
      <c r="Q51" s="144"/>
      <c r="R51" s="225" t="s">
        <v>214</v>
      </c>
      <c r="S51" s="217"/>
    </row>
    <row r="52" spans="1:19" s="212" customFormat="1" ht="14.4" x14ac:dyDescent="0.3">
      <c r="A52" s="210" t="s">
        <v>215</v>
      </c>
      <c r="B52" s="200">
        <v>1</v>
      </c>
      <c r="C52" s="200">
        <v>1</v>
      </c>
      <c r="D52" s="201" t="s">
        <v>22</v>
      </c>
      <c r="E52" s="150" t="s">
        <v>49</v>
      </c>
      <c r="F52" s="211"/>
      <c r="G52" s="218"/>
      <c r="H52" s="219"/>
      <c r="I52" s="219"/>
      <c r="J52" s="220"/>
      <c r="K52" s="218"/>
      <c r="L52" s="219"/>
      <c r="M52" s="153" t="s">
        <v>84</v>
      </c>
      <c r="N52" s="220"/>
      <c r="P52" s="136"/>
      <c r="Q52" s="136"/>
      <c r="R52" s="224" t="s">
        <v>216</v>
      </c>
      <c r="S52" s="213"/>
    </row>
    <row r="53" spans="1:19" s="5" customFormat="1" x14ac:dyDescent="0.3">
      <c r="E53" s="122"/>
      <c r="F53" s="122"/>
      <c r="G53" s="68"/>
      <c r="H53" s="29"/>
      <c r="I53" s="29"/>
      <c r="J53" s="69"/>
      <c r="K53" s="68"/>
      <c r="L53" s="29"/>
      <c r="M53" s="29"/>
      <c r="N53" s="69"/>
      <c r="P53" s="2"/>
      <c r="Q53" s="2"/>
      <c r="S53" s="121"/>
    </row>
    <row r="54" spans="1:19" s="5" customFormat="1" x14ac:dyDescent="0.3">
      <c r="E54" s="122"/>
      <c r="F54" s="122"/>
      <c r="G54" s="68"/>
      <c r="H54" s="29"/>
      <c r="I54" s="29"/>
      <c r="J54" s="69"/>
      <c r="K54" s="68"/>
      <c r="L54" s="29"/>
      <c r="M54" s="29"/>
      <c r="N54" s="69"/>
      <c r="P54" s="6"/>
      <c r="Q54" s="6"/>
      <c r="S54" s="121"/>
    </row>
    <row r="55" spans="1:19" s="5" customFormat="1" x14ac:dyDescent="0.3">
      <c r="E55" s="122"/>
      <c r="F55" s="122"/>
      <c r="G55" s="68"/>
      <c r="H55" s="29"/>
      <c r="I55" s="29"/>
      <c r="J55" s="69"/>
      <c r="K55" s="68"/>
      <c r="L55" s="29"/>
      <c r="M55" s="29"/>
      <c r="N55" s="69"/>
      <c r="P55" s="6"/>
      <c r="Q55" s="6"/>
      <c r="S55" s="121"/>
    </row>
    <row r="56" spans="1:19" s="5" customFormat="1" x14ac:dyDescent="0.3">
      <c r="E56" s="122"/>
      <c r="F56" s="122"/>
      <c r="G56" s="68"/>
      <c r="H56" s="29"/>
      <c r="I56" s="29"/>
      <c r="J56" s="69"/>
      <c r="K56" s="68"/>
      <c r="L56" s="29"/>
      <c r="M56" s="29"/>
      <c r="N56" s="69"/>
      <c r="P56" s="6"/>
      <c r="Q56" s="6"/>
      <c r="S56" s="121"/>
    </row>
    <row r="57" spans="1:19" s="5" customFormat="1" x14ac:dyDescent="0.3">
      <c r="E57" s="122"/>
      <c r="F57" s="122"/>
      <c r="G57" s="68"/>
      <c r="H57" s="29"/>
      <c r="I57" s="29"/>
      <c r="J57" s="69"/>
      <c r="K57" s="68"/>
      <c r="L57" s="29"/>
      <c r="M57" s="29"/>
      <c r="N57" s="69"/>
      <c r="P57" s="6"/>
      <c r="Q57" s="6"/>
      <c r="S57" s="121"/>
    </row>
    <row r="58" spans="1:19" s="5" customFormat="1" x14ac:dyDescent="0.3">
      <c r="E58" s="122"/>
      <c r="F58" s="122"/>
      <c r="G58" s="68"/>
      <c r="H58" s="29"/>
      <c r="I58" s="29"/>
      <c r="J58" s="69"/>
      <c r="K58" s="68"/>
      <c r="L58" s="29"/>
      <c r="M58" s="29"/>
      <c r="N58" s="69"/>
      <c r="P58" s="6"/>
      <c r="Q58" s="6"/>
      <c r="S58" s="121"/>
    </row>
    <row r="59" spans="1:19" s="5" customFormat="1" x14ac:dyDescent="0.3">
      <c r="E59" s="122"/>
      <c r="F59" s="122"/>
      <c r="G59" s="68"/>
      <c r="H59" s="29"/>
      <c r="I59" s="29"/>
      <c r="J59" s="69"/>
      <c r="K59" s="68"/>
      <c r="L59" s="29"/>
      <c r="M59" s="29"/>
      <c r="N59" s="69"/>
      <c r="P59" s="6"/>
      <c r="Q59" s="6"/>
      <c r="S59" s="121"/>
    </row>
    <row r="60" spans="1:19" s="5" customFormat="1" x14ac:dyDescent="0.3">
      <c r="E60" s="122"/>
      <c r="F60" s="122"/>
      <c r="G60" s="68"/>
      <c r="H60" s="29"/>
      <c r="I60" s="29"/>
      <c r="J60" s="69"/>
      <c r="K60" s="68"/>
      <c r="L60" s="29"/>
      <c r="M60" s="29"/>
      <c r="N60" s="69"/>
      <c r="P60" s="6"/>
      <c r="Q60" s="6"/>
      <c r="S60" s="121"/>
    </row>
    <row r="61" spans="1:19" s="5" customFormat="1" x14ac:dyDescent="0.3">
      <c r="E61" s="122"/>
      <c r="F61" s="122"/>
      <c r="G61" s="68"/>
      <c r="H61" s="29"/>
      <c r="I61" s="29"/>
      <c r="J61" s="69"/>
      <c r="K61" s="68"/>
      <c r="L61" s="29"/>
      <c r="M61" s="29"/>
      <c r="N61" s="69"/>
      <c r="P61" s="6"/>
      <c r="Q61" s="6"/>
      <c r="S61" s="121"/>
    </row>
    <row r="62" spans="1:19" s="5" customFormat="1" x14ac:dyDescent="0.3">
      <c r="E62" s="122"/>
      <c r="F62" s="122"/>
      <c r="G62" s="68"/>
      <c r="H62" s="29"/>
      <c r="I62" s="29"/>
      <c r="J62" s="69"/>
      <c r="K62" s="68"/>
      <c r="L62" s="29"/>
      <c r="M62" s="29"/>
      <c r="N62" s="69"/>
      <c r="P62" s="6"/>
      <c r="Q62" s="6"/>
      <c r="S62" s="121"/>
    </row>
    <row r="63" spans="1:19" s="5" customFormat="1" x14ac:dyDescent="0.3">
      <c r="E63" s="122"/>
      <c r="F63" s="122"/>
      <c r="G63" s="68"/>
      <c r="H63" s="29"/>
      <c r="I63" s="29"/>
      <c r="J63" s="69"/>
      <c r="K63" s="68"/>
      <c r="L63" s="29"/>
      <c r="M63" s="29"/>
      <c r="N63" s="69"/>
      <c r="P63" s="6"/>
      <c r="Q63" s="6"/>
      <c r="S63" s="121"/>
    </row>
    <row r="64" spans="1:19" s="5" customFormat="1" x14ac:dyDescent="0.3">
      <c r="E64" s="122"/>
      <c r="F64" s="122"/>
      <c r="G64" s="68"/>
      <c r="H64" s="29"/>
      <c r="I64" s="29"/>
      <c r="J64" s="69"/>
      <c r="K64" s="68"/>
      <c r="L64" s="29"/>
      <c r="M64" s="29"/>
      <c r="N64" s="69"/>
      <c r="P64" s="6"/>
      <c r="Q64" s="6"/>
      <c r="S64" s="121"/>
    </row>
    <row r="65" spans="5:19" s="5" customFormat="1" x14ac:dyDescent="0.3">
      <c r="E65" s="122"/>
      <c r="F65" s="122"/>
      <c r="G65" s="68"/>
      <c r="H65" s="29"/>
      <c r="I65" s="29"/>
      <c r="J65" s="69"/>
      <c r="K65" s="68"/>
      <c r="L65" s="29"/>
      <c r="M65" s="29"/>
      <c r="N65" s="69"/>
      <c r="P65" s="6"/>
      <c r="Q65" s="6"/>
      <c r="S65" s="121"/>
    </row>
    <row r="66" spans="5:19" s="5" customFormat="1" x14ac:dyDescent="0.3">
      <c r="E66" s="122"/>
      <c r="F66" s="122"/>
      <c r="G66" s="68"/>
      <c r="H66" s="29"/>
      <c r="I66" s="29"/>
      <c r="J66" s="69"/>
      <c r="K66" s="68"/>
      <c r="L66" s="29"/>
      <c r="M66" s="29"/>
      <c r="N66" s="69"/>
      <c r="P66" s="6"/>
      <c r="Q66" s="6"/>
      <c r="S66" s="121"/>
    </row>
    <row r="67" spans="5:19" s="5" customFormat="1" x14ac:dyDescent="0.3">
      <c r="E67" s="122"/>
      <c r="F67" s="122"/>
      <c r="G67" s="68"/>
      <c r="H67" s="29"/>
      <c r="I67" s="29"/>
      <c r="J67" s="69"/>
      <c r="K67" s="68"/>
      <c r="L67" s="29"/>
      <c r="M67" s="29"/>
      <c r="N67" s="69"/>
      <c r="P67" s="6"/>
      <c r="Q67" s="6"/>
      <c r="S67" s="121"/>
    </row>
    <row r="68" spans="5:19" s="5" customFormat="1" x14ac:dyDescent="0.3">
      <c r="E68" s="122"/>
      <c r="F68" s="122"/>
      <c r="G68" s="68"/>
      <c r="H68" s="29"/>
      <c r="I68" s="29"/>
      <c r="J68" s="69"/>
      <c r="K68" s="68"/>
      <c r="L68" s="29"/>
      <c r="M68" s="29"/>
      <c r="N68" s="69"/>
      <c r="P68" s="6"/>
      <c r="Q68" s="6"/>
      <c r="S68" s="121"/>
    </row>
    <row r="69" spans="5:19" s="5" customFormat="1" x14ac:dyDescent="0.3">
      <c r="E69" s="122"/>
      <c r="F69" s="122"/>
      <c r="G69" s="68"/>
      <c r="H69" s="29"/>
      <c r="I69" s="29"/>
      <c r="J69" s="69"/>
      <c r="K69" s="68"/>
      <c r="L69" s="29"/>
      <c r="M69" s="29"/>
      <c r="N69" s="69"/>
      <c r="P69" s="6"/>
      <c r="Q69" s="6"/>
      <c r="S69" s="121"/>
    </row>
    <row r="70" spans="5:19" s="5" customFormat="1" x14ac:dyDescent="0.3">
      <c r="E70" s="122"/>
      <c r="F70" s="122"/>
      <c r="G70" s="68"/>
      <c r="H70" s="29"/>
      <c r="I70" s="29"/>
      <c r="J70" s="69"/>
      <c r="K70" s="68"/>
      <c r="L70" s="29"/>
      <c r="M70" s="29"/>
      <c r="N70" s="69"/>
      <c r="P70" s="6"/>
      <c r="Q70" s="6"/>
      <c r="S70" s="121"/>
    </row>
    <row r="71" spans="5:19" s="5" customFormat="1" x14ac:dyDescent="0.3">
      <c r="E71" s="122"/>
      <c r="F71" s="122"/>
      <c r="G71" s="68"/>
      <c r="H71" s="29"/>
      <c r="I71" s="29"/>
      <c r="J71" s="69"/>
      <c r="K71" s="68"/>
      <c r="L71" s="29"/>
      <c r="M71" s="29"/>
      <c r="N71" s="69"/>
      <c r="P71" s="6"/>
      <c r="Q71" s="6"/>
      <c r="S71" s="121"/>
    </row>
    <row r="72" spans="5:19" s="5" customFormat="1" x14ac:dyDescent="0.3">
      <c r="E72" s="122"/>
      <c r="F72" s="122"/>
      <c r="G72" s="68"/>
      <c r="H72" s="29"/>
      <c r="I72" s="29"/>
      <c r="J72" s="69"/>
      <c r="K72" s="68"/>
      <c r="L72" s="29"/>
      <c r="M72" s="29"/>
      <c r="N72" s="69"/>
      <c r="P72" s="6"/>
      <c r="Q72" s="6"/>
      <c r="S72" s="121"/>
    </row>
    <row r="73" spans="5:19" s="5" customFormat="1" x14ac:dyDescent="0.3">
      <c r="E73" s="122"/>
      <c r="F73" s="122"/>
      <c r="G73" s="68"/>
      <c r="H73" s="29"/>
      <c r="I73" s="29"/>
      <c r="J73" s="69"/>
      <c r="K73" s="68"/>
      <c r="L73" s="29"/>
      <c r="M73" s="29"/>
      <c r="N73" s="69"/>
      <c r="P73" s="6"/>
      <c r="Q73" s="6"/>
      <c r="S73" s="121"/>
    </row>
    <row r="74" spans="5:19" s="5" customFormat="1" x14ac:dyDescent="0.3">
      <c r="E74" s="122"/>
      <c r="F74" s="122"/>
      <c r="G74" s="68"/>
      <c r="H74" s="29"/>
      <c r="I74" s="29"/>
      <c r="J74" s="69"/>
      <c r="K74" s="68"/>
      <c r="L74" s="29"/>
      <c r="M74" s="29"/>
      <c r="N74" s="69"/>
      <c r="P74" s="6"/>
      <c r="Q74" s="6"/>
      <c r="S74" s="121"/>
    </row>
    <row r="75" spans="5:19" s="5" customFormat="1" x14ac:dyDescent="0.3">
      <c r="E75" s="122"/>
      <c r="F75" s="122"/>
      <c r="G75" s="68"/>
      <c r="H75" s="29"/>
      <c r="I75" s="29"/>
      <c r="J75" s="69"/>
      <c r="K75" s="68"/>
      <c r="L75" s="29"/>
      <c r="M75" s="29"/>
      <c r="N75" s="69"/>
      <c r="P75" s="6"/>
      <c r="Q75" s="6"/>
      <c r="S75" s="121"/>
    </row>
    <row r="76" spans="5:19" x14ac:dyDescent="0.3">
      <c r="G76" s="74"/>
      <c r="J76" s="75"/>
      <c r="K76" s="74"/>
      <c r="N76" s="75"/>
    </row>
    <row r="77" spans="5:19" x14ac:dyDescent="0.3">
      <c r="G77" s="74"/>
      <c r="J77" s="75"/>
      <c r="K77" s="74"/>
      <c r="N77" s="75"/>
    </row>
    <row r="78" spans="5:19" x14ac:dyDescent="0.3">
      <c r="G78" s="74"/>
      <c r="J78" s="75"/>
      <c r="K78" s="74"/>
      <c r="N78" s="75"/>
    </row>
    <row r="79" spans="5:19" x14ac:dyDescent="0.3">
      <c r="G79" s="74"/>
      <c r="J79" s="75"/>
      <c r="K79" s="74"/>
      <c r="N79" s="75"/>
    </row>
    <row r="80" spans="5:19" x14ac:dyDescent="0.3">
      <c r="G80" s="74"/>
      <c r="J80" s="75"/>
      <c r="K80" s="74"/>
      <c r="N80" s="75"/>
    </row>
    <row r="81" spans="7:14" x14ac:dyDescent="0.3">
      <c r="G81" s="74"/>
      <c r="J81" s="75"/>
      <c r="K81" s="74"/>
      <c r="N81" s="75"/>
    </row>
    <row r="82" spans="7:14" x14ac:dyDescent="0.3">
      <c r="G82" s="74"/>
      <c r="J82" s="75"/>
      <c r="K82" s="74"/>
      <c r="N82" s="75"/>
    </row>
    <row r="83" spans="7:14" x14ac:dyDescent="0.3">
      <c r="G83" s="74"/>
      <c r="J83" s="75"/>
      <c r="K83" s="74"/>
      <c r="N83" s="75"/>
    </row>
    <row r="84" spans="7:14" x14ac:dyDescent="0.3">
      <c r="G84" s="74"/>
      <c r="J84" s="75"/>
      <c r="K84" s="74"/>
      <c r="N84" s="75"/>
    </row>
    <row r="85" spans="7:14" x14ac:dyDescent="0.3">
      <c r="G85" s="74"/>
      <c r="J85" s="75"/>
      <c r="K85" s="74"/>
      <c r="N85" s="75"/>
    </row>
    <row r="86" spans="7:14" x14ac:dyDescent="0.3">
      <c r="G86" s="74"/>
      <c r="J86" s="75"/>
      <c r="K86" s="74"/>
      <c r="N86" s="75"/>
    </row>
    <row r="87" spans="7:14" x14ac:dyDescent="0.3">
      <c r="G87" s="74"/>
      <c r="J87" s="75"/>
      <c r="K87" s="74"/>
      <c r="N87" s="75"/>
    </row>
    <row r="88" spans="7:14" x14ac:dyDescent="0.3">
      <c r="G88" s="74"/>
      <c r="J88" s="75"/>
      <c r="K88" s="74"/>
      <c r="N88" s="75"/>
    </row>
    <row r="89" spans="7:14" x14ac:dyDescent="0.3">
      <c r="G89" s="74"/>
      <c r="J89" s="75"/>
      <c r="K89" s="74"/>
      <c r="N89" s="75"/>
    </row>
    <row r="90" spans="7:14" x14ac:dyDescent="0.3">
      <c r="G90" s="74"/>
      <c r="J90" s="75"/>
      <c r="K90" s="74"/>
      <c r="N90" s="75"/>
    </row>
    <row r="91" spans="7:14" x14ac:dyDescent="0.3">
      <c r="G91" s="74"/>
      <c r="J91" s="75"/>
      <c r="K91" s="74"/>
      <c r="N91" s="75"/>
    </row>
    <row r="92" spans="7:14" x14ac:dyDescent="0.3">
      <c r="G92" s="74"/>
      <c r="J92" s="75"/>
      <c r="K92" s="74"/>
      <c r="N92" s="75"/>
    </row>
    <row r="93" spans="7:14" x14ac:dyDescent="0.3">
      <c r="G93" s="74"/>
      <c r="J93" s="75"/>
      <c r="K93" s="74"/>
      <c r="N93" s="75"/>
    </row>
    <row r="94" spans="7:14" x14ac:dyDescent="0.3">
      <c r="G94" s="74"/>
      <c r="J94" s="75"/>
      <c r="K94" s="74"/>
      <c r="N94" s="75"/>
    </row>
    <row r="95" spans="7:14" x14ac:dyDescent="0.3">
      <c r="G95" s="74"/>
      <c r="J95" s="75"/>
      <c r="K95" s="74"/>
      <c r="N95" s="75"/>
    </row>
    <row r="96" spans="7:14" x14ac:dyDescent="0.3">
      <c r="G96" s="74"/>
      <c r="J96" s="75"/>
      <c r="K96" s="74"/>
      <c r="N96" s="75"/>
    </row>
    <row r="97" spans="7:14" x14ac:dyDescent="0.3">
      <c r="G97" s="74"/>
      <c r="J97" s="75"/>
      <c r="K97" s="74"/>
      <c r="N97" s="75"/>
    </row>
    <row r="98" spans="7:14" x14ac:dyDescent="0.3">
      <c r="G98" s="74"/>
      <c r="J98" s="75"/>
      <c r="K98" s="74"/>
      <c r="N98" s="75"/>
    </row>
    <row r="99" spans="7:14" x14ac:dyDescent="0.3">
      <c r="G99" s="74"/>
      <c r="J99" s="75"/>
      <c r="K99" s="74"/>
      <c r="N99" s="75"/>
    </row>
    <row r="100" spans="7:14" x14ac:dyDescent="0.3">
      <c r="G100" s="74"/>
      <c r="J100" s="75"/>
      <c r="K100" s="74"/>
      <c r="N100" s="75"/>
    </row>
    <row r="101" spans="7:14" x14ac:dyDescent="0.3">
      <c r="G101" s="74"/>
      <c r="J101" s="75"/>
      <c r="K101" s="74"/>
      <c r="N101" s="75"/>
    </row>
    <row r="102" spans="7:14" x14ac:dyDescent="0.3">
      <c r="G102" s="74"/>
      <c r="J102" s="75"/>
      <c r="K102" s="74"/>
      <c r="N102" s="75"/>
    </row>
    <row r="103" spans="7:14" x14ac:dyDescent="0.3">
      <c r="G103" s="74"/>
      <c r="J103" s="75"/>
      <c r="K103" s="74"/>
      <c r="N103" s="75"/>
    </row>
    <row r="104" spans="7:14" x14ac:dyDescent="0.3">
      <c r="G104" s="74"/>
      <c r="J104" s="75"/>
      <c r="K104" s="74"/>
      <c r="N104" s="75"/>
    </row>
    <row r="105" spans="7:14" x14ac:dyDescent="0.3">
      <c r="G105" s="74"/>
      <c r="J105" s="75"/>
      <c r="K105" s="74"/>
      <c r="N105" s="75"/>
    </row>
    <row r="106" spans="7:14" x14ac:dyDescent="0.3">
      <c r="G106" s="74"/>
      <c r="J106" s="75"/>
      <c r="K106" s="74"/>
      <c r="N106" s="75"/>
    </row>
    <row r="107" spans="7:14" x14ac:dyDescent="0.3">
      <c r="G107" s="74"/>
      <c r="J107" s="75"/>
      <c r="K107" s="74"/>
      <c r="N107" s="75"/>
    </row>
    <row r="108" spans="7:14" x14ac:dyDescent="0.3">
      <c r="G108" s="74"/>
      <c r="J108" s="75"/>
      <c r="K108" s="74"/>
      <c r="N108" s="75"/>
    </row>
    <row r="109" spans="7:14" x14ac:dyDescent="0.3">
      <c r="G109" s="74"/>
      <c r="J109" s="75"/>
      <c r="K109" s="74"/>
      <c r="N109" s="75"/>
    </row>
    <row r="110" spans="7:14" x14ac:dyDescent="0.3">
      <c r="G110" s="74"/>
      <c r="J110" s="75"/>
      <c r="K110" s="74"/>
      <c r="N110" s="75"/>
    </row>
    <row r="111" spans="7:14" x14ac:dyDescent="0.3">
      <c r="G111" s="74"/>
      <c r="J111" s="75"/>
      <c r="K111" s="74"/>
      <c r="N111" s="75"/>
    </row>
    <row r="112" spans="7:14" x14ac:dyDescent="0.3">
      <c r="G112" s="74"/>
      <c r="J112" s="75"/>
      <c r="K112" s="74"/>
      <c r="N112" s="75"/>
    </row>
    <row r="113" spans="7:14" x14ac:dyDescent="0.3">
      <c r="G113" s="74"/>
      <c r="J113" s="75"/>
      <c r="K113" s="74"/>
      <c r="N113" s="75"/>
    </row>
    <row r="114" spans="7:14" x14ac:dyDescent="0.3">
      <c r="G114" s="74"/>
      <c r="J114" s="75"/>
      <c r="K114" s="74"/>
      <c r="N114" s="75"/>
    </row>
    <row r="115" spans="7:14" x14ac:dyDescent="0.3">
      <c r="G115" s="74"/>
      <c r="J115" s="75"/>
      <c r="K115" s="74"/>
      <c r="N115" s="75"/>
    </row>
    <row r="116" spans="7:14" x14ac:dyDescent="0.3">
      <c r="G116" s="74"/>
      <c r="J116" s="75"/>
      <c r="K116" s="74"/>
      <c r="N116" s="75"/>
    </row>
    <row r="117" spans="7:14" x14ac:dyDescent="0.3">
      <c r="G117" s="74"/>
      <c r="J117" s="75"/>
      <c r="K117" s="74"/>
      <c r="N117" s="75"/>
    </row>
    <row r="118" spans="7:14" x14ac:dyDescent="0.3">
      <c r="G118" s="74"/>
      <c r="J118" s="75"/>
      <c r="K118" s="74"/>
      <c r="N118" s="75"/>
    </row>
    <row r="119" spans="7:14" x14ac:dyDescent="0.3">
      <c r="G119" s="74"/>
      <c r="J119" s="75"/>
      <c r="K119" s="74"/>
      <c r="N119" s="75"/>
    </row>
    <row r="120" spans="7:14" x14ac:dyDescent="0.3">
      <c r="G120" s="74"/>
      <c r="J120" s="75"/>
      <c r="K120" s="74"/>
      <c r="N120" s="75"/>
    </row>
    <row r="121" spans="7:14" x14ac:dyDescent="0.3">
      <c r="G121" s="74"/>
      <c r="J121" s="75"/>
      <c r="K121" s="74"/>
      <c r="N121" s="75"/>
    </row>
    <row r="122" spans="7:14" x14ac:dyDescent="0.3">
      <c r="G122" s="74"/>
      <c r="J122" s="75"/>
      <c r="K122" s="74"/>
      <c r="N122" s="75"/>
    </row>
    <row r="123" spans="7:14" x14ac:dyDescent="0.3">
      <c r="G123" s="74"/>
      <c r="J123" s="75"/>
      <c r="K123" s="74"/>
      <c r="N123" s="75"/>
    </row>
    <row r="124" spans="7:14" x14ac:dyDescent="0.3">
      <c r="G124" s="74"/>
      <c r="J124" s="75"/>
      <c r="K124" s="74"/>
      <c r="N124" s="75"/>
    </row>
    <row r="125" spans="7:14" x14ac:dyDescent="0.3">
      <c r="G125" s="74"/>
      <c r="J125" s="75"/>
      <c r="K125" s="74"/>
      <c r="N125" s="75"/>
    </row>
    <row r="126" spans="7:14" x14ac:dyDescent="0.3">
      <c r="G126" s="74"/>
      <c r="J126" s="75"/>
      <c r="K126" s="74"/>
      <c r="N126" s="75"/>
    </row>
    <row r="127" spans="7:14" x14ac:dyDescent="0.3">
      <c r="G127" s="74"/>
      <c r="J127" s="75"/>
      <c r="K127" s="74"/>
      <c r="N127" s="75"/>
    </row>
    <row r="128" spans="7:14" x14ac:dyDescent="0.3">
      <c r="G128" s="74"/>
      <c r="J128" s="75"/>
      <c r="K128" s="74"/>
      <c r="N128" s="75"/>
    </row>
    <row r="129" spans="7:14" x14ac:dyDescent="0.3">
      <c r="G129" s="74"/>
      <c r="J129" s="75"/>
      <c r="K129" s="74"/>
      <c r="N129" s="75"/>
    </row>
    <row r="130" spans="7:14" x14ac:dyDescent="0.3">
      <c r="G130" s="74"/>
      <c r="J130" s="75"/>
      <c r="K130" s="74"/>
      <c r="N130" s="75"/>
    </row>
    <row r="131" spans="7:14" x14ac:dyDescent="0.3">
      <c r="G131" s="74"/>
      <c r="J131" s="75"/>
      <c r="K131" s="74"/>
      <c r="N131" s="75"/>
    </row>
    <row r="132" spans="7:14" x14ac:dyDescent="0.3">
      <c r="G132" s="74"/>
      <c r="J132" s="75"/>
      <c r="K132" s="74"/>
      <c r="N132" s="75"/>
    </row>
    <row r="133" spans="7:14" x14ac:dyDescent="0.3">
      <c r="G133" s="74"/>
      <c r="J133" s="75"/>
      <c r="K133" s="74"/>
      <c r="N133" s="75"/>
    </row>
    <row r="134" spans="7:14" x14ac:dyDescent="0.3">
      <c r="G134" s="74"/>
      <c r="J134" s="75"/>
      <c r="K134" s="74"/>
      <c r="N134" s="75"/>
    </row>
    <row r="135" spans="7:14" x14ac:dyDescent="0.3">
      <c r="G135" s="74"/>
      <c r="J135" s="75"/>
      <c r="K135" s="74"/>
      <c r="N135" s="75"/>
    </row>
    <row r="136" spans="7:14" x14ac:dyDescent="0.3">
      <c r="G136" s="74"/>
      <c r="J136" s="75"/>
      <c r="K136" s="74"/>
      <c r="N136" s="75"/>
    </row>
    <row r="137" spans="7:14" x14ac:dyDescent="0.3">
      <c r="G137" s="74"/>
      <c r="J137" s="75"/>
      <c r="K137" s="74"/>
      <c r="N137" s="75"/>
    </row>
    <row r="138" spans="7:14" x14ac:dyDescent="0.3">
      <c r="G138" s="74"/>
      <c r="J138" s="75"/>
      <c r="K138" s="74"/>
      <c r="N138" s="75"/>
    </row>
    <row r="139" spans="7:14" x14ac:dyDescent="0.3">
      <c r="G139" s="74"/>
      <c r="J139" s="75"/>
      <c r="K139" s="74"/>
      <c r="N139" s="75"/>
    </row>
    <row r="140" spans="7:14" x14ac:dyDescent="0.3">
      <c r="G140" s="74"/>
      <c r="J140" s="75"/>
      <c r="K140" s="74"/>
      <c r="N140" s="75"/>
    </row>
    <row r="141" spans="7:14" x14ac:dyDescent="0.3">
      <c r="G141" s="74"/>
      <c r="J141" s="75"/>
      <c r="K141" s="74"/>
      <c r="N141" s="75"/>
    </row>
    <row r="142" spans="7:14" x14ac:dyDescent="0.3">
      <c r="G142" s="74"/>
      <c r="J142" s="75"/>
      <c r="K142" s="74"/>
      <c r="N142" s="75"/>
    </row>
    <row r="143" spans="7:14" x14ac:dyDescent="0.3">
      <c r="G143" s="74"/>
      <c r="J143" s="75"/>
      <c r="K143" s="74"/>
      <c r="N143" s="75"/>
    </row>
    <row r="144" spans="7:14" x14ac:dyDescent="0.3">
      <c r="G144" s="74"/>
      <c r="J144" s="75"/>
      <c r="K144" s="74"/>
      <c r="N144" s="75"/>
    </row>
    <row r="145" spans="7:14" x14ac:dyDescent="0.3">
      <c r="G145" s="74"/>
      <c r="J145" s="75"/>
      <c r="K145" s="74"/>
      <c r="N145" s="75"/>
    </row>
    <row r="146" spans="7:14" x14ac:dyDescent="0.3">
      <c r="G146" s="74"/>
      <c r="J146" s="75"/>
      <c r="K146" s="74"/>
      <c r="N146" s="75"/>
    </row>
    <row r="147" spans="7:14" ht="13.8" thickBot="1" x14ac:dyDescent="0.35">
      <c r="G147" s="76"/>
      <c r="H147" s="77"/>
      <c r="I147" s="77"/>
      <c r="J147" s="78"/>
      <c r="K147" s="76"/>
      <c r="L147" s="77"/>
      <c r="M147" s="77"/>
      <c r="N147" s="78"/>
    </row>
  </sheetData>
  <sheetProtection insertRows="0" deleteRows="0" autoFilter="0"/>
  <autoFilter ref="A15:S34">
    <filterColumn colId="15" showButton="0"/>
  </autoFilter>
  <sortState ref="A12:AN29">
    <sortCondition descending="1" ref="D12:D29"/>
  </sortState>
  <mergeCells count="25">
    <mergeCell ref="W6:X6"/>
    <mergeCell ref="Y6:Z6"/>
    <mergeCell ref="AA6:AB6"/>
    <mergeCell ref="U5:V5"/>
    <mergeCell ref="W5:X5"/>
    <mergeCell ref="W4:X4"/>
    <mergeCell ref="Y5:Z5"/>
    <mergeCell ref="AA5:AB5"/>
    <mergeCell ref="Y4:Z4"/>
    <mergeCell ref="AA4:AB4"/>
    <mergeCell ref="U4:V4"/>
    <mergeCell ref="S4:T4"/>
    <mergeCell ref="P15:Q15"/>
    <mergeCell ref="A1:E1"/>
    <mergeCell ref="G1:Q1"/>
    <mergeCell ref="A4:H6"/>
    <mergeCell ref="J4:M4"/>
    <mergeCell ref="J5:M5"/>
    <mergeCell ref="J6:M6"/>
    <mergeCell ref="N4:P4"/>
    <mergeCell ref="N5:P5"/>
    <mergeCell ref="N6:P6"/>
    <mergeCell ref="S5:T5"/>
    <mergeCell ref="S6:T6"/>
    <mergeCell ref="U6:V6"/>
  </mergeCells>
  <conditionalFormatting sqref="P16:Q53">
    <cfRule type="containsText" dxfId="170" priority="1" operator="containsText" text="So">
      <formula>NOT(ISERROR(SEARCH("So",P16)))</formula>
    </cfRule>
    <cfRule type="containsText" dxfId="169" priority="2" operator="containsText" text="Ec">
      <formula>NOT(ISERROR(SEARCH("Ec",P16)))</formula>
    </cfRule>
    <cfRule type="containsText" dxfId="168" priority="3" operator="containsText" text="En">
      <formula>NOT(ISERROR(SEARCH("En",P16)))</formula>
    </cfRule>
  </conditionalFormatting>
  <dataValidations count="1">
    <dataValidation type="list" allowBlank="1" showInputMessage="1" showErrorMessage="1" sqref="J14">
      <formula1>$Y$15:$AD$15</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tabColor theme="9"/>
  </sheetPr>
  <dimension ref="A1:BP91"/>
  <sheetViews>
    <sheetView zoomScale="80" zoomScaleNormal="80" zoomScalePageLayoutView="80" workbookViewId="0">
      <pane xSplit="5" ySplit="15" topLeftCell="F16" activePane="bottomRight" state="frozen"/>
      <selection pane="topRight" sqref="A1:E1"/>
      <selection pane="bottomLeft" sqref="A1:E1"/>
      <selection pane="bottomRight" activeCell="G1" sqref="G1:Q1"/>
    </sheetView>
  </sheetViews>
  <sheetFormatPr baseColWidth="10" defaultColWidth="13.6640625" defaultRowHeight="14.4"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7" customWidth="1"/>
    <col min="8" max="8" width="6.6640625" style="7" customWidth="1"/>
    <col min="9" max="10" width="19.6640625" style="7" customWidth="1"/>
    <col min="11" max="11" width="7.6640625" style="7" customWidth="1"/>
    <col min="12" max="12" width="5.6640625" style="7" bestFit="1" customWidth="1"/>
    <col min="13" max="14" width="19.6640625" style="7" customWidth="1"/>
    <col min="15" max="15" width="2.44140625" style="7" customWidth="1"/>
    <col min="16" max="17" width="8.6640625" style="2" customWidth="1"/>
    <col min="18" max="18" width="30.6640625" style="7" customWidth="1"/>
    <col min="19" max="19" width="13.6640625" style="11"/>
    <col min="20" max="24" width="13.6640625" style="7"/>
    <col min="30" max="35" width="13.6640625" style="7"/>
    <col min="36" max="36" width="12.44140625" style="7" customWidth="1"/>
    <col min="37" max="16384" width="13.6640625" style="7"/>
  </cols>
  <sheetData>
    <row r="1" spans="1:68" s="17" customFormat="1" ht="20.399999999999999" x14ac:dyDescent="0.3">
      <c r="A1" s="230" t="s">
        <v>217</v>
      </c>
      <c r="B1" s="230"/>
      <c r="C1" s="230"/>
      <c r="D1" s="230"/>
      <c r="E1" s="230"/>
      <c r="F1" s="191"/>
      <c r="G1" s="231"/>
      <c r="H1" s="231"/>
      <c r="I1" s="231"/>
      <c r="J1" s="231"/>
      <c r="K1" s="231"/>
      <c r="L1" s="231"/>
      <c r="M1" s="231"/>
      <c r="N1" s="231"/>
      <c r="O1" s="231"/>
      <c r="P1" s="231"/>
      <c r="Q1" s="231"/>
      <c r="S1" s="18"/>
    </row>
    <row r="2" spans="1:68" s="17" customFormat="1" ht="20.399999999999999" x14ac:dyDescent="0.3">
      <c r="A2" s="19" t="s">
        <v>30</v>
      </c>
      <c r="B2" s="19"/>
      <c r="C2" s="191"/>
      <c r="D2" s="191"/>
      <c r="E2" s="20"/>
      <c r="F2" s="20"/>
      <c r="G2" s="192"/>
      <c r="H2" s="192"/>
      <c r="I2" s="192"/>
      <c r="J2" s="192"/>
      <c r="K2" s="192"/>
      <c r="L2" s="192"/>
      <c r="M2" s="192"/>
      <c r="N2" s="192"/>
      <c r="O2" s="192"/>
      <c r="P2" s="192"/>
      <c r="Q2" s="192"/>
      <c r="S2" s="18"/>
    </row>
    <row r="3" spans="1:68" ht="7.35" customHeight="1" x14ac:dyDescent="0.3">
      <c r="A3" s="8"/>
      <c r="B3" s="8"/>
      <c r="C3" s="8"/>
      <c r="D3" s="8"/>
      <c r="E3" s="9"/>
      <c r="F3" s="9"/>
      <c r="G3" s="10"/>
      <c r="H3" s="10"/>
      <c r="I3" s="10"/>
      <c r="J3" s="10"/>
      <c r="K3" s="10"/>
      <c r="L3" s="10"/>
      <c r="M3" s="10"/>
      <c r="N3" s="10"/>
      <c r="O3" s="10"/>
      <c r="P3" s="10"/>
      <c r="Q3" s="10"/>
    </row>
    <row r="4" spans="1:68" s="12" customFormat="1" ht="32.25" customHeight="1" x14ac:dyDescent="0.3">
      <c r="A4" s="232" t="s">
        <v>218</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row>
    <row r="5" spans="1:68" s="14" customFormat="1" ht="24.6" customHeight="1" x14ac:dyDescent="0.3">
      <c r="A5" s="232"/>
      <c r="B5" s="232"/>
      <c r="C5" s="232"/>
      <c r="D5" s="232"/>
      <c r="E5" s="232"/>
      <c r="F5" s="232"/>
      <c r="G5" s="232"/>
      <c r="H5" s="232"/>
      <c r="J5" s="235" t="s">
        <v>138</v>
      </c>
      <c r="K5" s="235"/>
      <c r="L5" s="235"/>
      <c r="M5" s="235"/>
      <c r="N5" s="235" t="s">
        <v>219</v>
      </c>
      <c r="O5" s="235"/>
      <c r="P5" s="235"/>
      <c r="Q5" s="193" t="s">
        <v>220</v>
      </c>
      <c r="R5" s="195"/>
      <c r="S5" s="240"/>
      <c r="T5" s="240"/>
      <c r="U5" s="240"/>
      <c r="V5" s="240"/>
      <c r="W5" s="240"/>
      <c r="X5" s="240"/>
      <c r="Y5" s="240"/>
      <c r="Z5" s="240"/>
      <c r="AA5" s="240"/>
      <c r="AB5" s="240"/>
      <c r="AD5" s="13" t="s">
        <v>221</v>
      </c>
      <c r="AE5" s="14" t="s">
        <v>222</v>
      </c>
      <c r="AF5" s="14" t="s">
        <v>223</v>
      </c>
      <c r="AG5" s="14" t="s">
        <v>224</v>
      </c>
      <c r="AH5" s="14" t="s">
        <v>225</v>
      </c>
      <c r="AI5" s="14" t="s">
        <v>226</v>
      </c>
      <c r="AJ5" s="14" t="s">
        <v>227</v>
      </c>
      <c r="AL5" s="13" t="s">
        <v>228</v>
      </c>
      <c r="AM5" s="14" t="s">
        <v>229</v>
      </c>
      <c r="AN5" s="14" t="s">
        <v>230</v>
      </c>
      <c r="AP5" s="13" t="s">
        <v>231</v>
      </c>
      <c r="AQ5" s="14" t="s">
        <v>232</v>
      </c>
      <c r="AR5" s="14" t="s">
        <v>233</v>
      </c>
      <c r="AT5" s="13" t="s">
        <v>234</v>
      </c>
      <c r="AU5" s="14" t="s">
        <v>235</v>
      </c>
      <c r="AV5" s="14" t="s">
        <v>236</v>
      </c>
      <c r="AW5" s="14" t="s">
        <v>237</v>
      </c>
      <c r="AY5" s="13" t="s">
        <v>238</v>
      </c>
      <c r="AZ5" s="14" t="s">
        <v>239</v>
      </c>
      <c r="BA5" s="14" t="s">
        <v>240</v>
      </c>
      <c r="BC5" s="13" t="s">
        <v>241</v>
      </c>
      <c r="BD5" s="14" t="s">
        <v>242</v>
      </c>
      <c r="BE5" s="14" t="s">
        <v>243</v>
      </c>
      <c r="BF5" s="14" t="s">
        <v>244</v>
      </c>
      <c r="BH5" s="13" t="s">
        <v>245</v>
      </c>
      <c r="BI5" s="14" t="s">
        <v>246</v>
      </c>
      <c r="BJ5" s="14" t="s">
        <v>247</v>
      </c>
      <c r="BK5" s="14" t="s">
        <v>248</v>
      </c>
      <c r="BL5" s="14" t="s">
        <v>249</v>
      </c>
      <c r="BM5" s="14" t="s">
        <v>250</v>
      </c>
      <c r="BN5" s="14" t="s">
        <v>251</v>
      </c>
      <c r="BO5" s="14" t="s">
        <v>252</v>
      </c>
      <c r="BP5" s="14" t="s">
        <v>253</v>
      </c>
    </row>
    <row r="6" spans="1:68" s="14" customFormat="1" ht="23.1" customHeight="1" x14ac:dyDescent="0.3">
      <c r="A6" s="232"/>
      <c r="B6" s="232"/>
      <c r="C6" s="232"/>
      <c r="D6" s="232"/>
      <c r="E6" s="232"/>
      <c r="F6" s="232"/>
      <c r="G6" s="232"/>
      <c r="H6" s="232"/>
      <c r="J6" s="235" t="s">
        <v>254</v>
      </c>
      <c r="K6" s="235"/>
      <c r="L6" s="235"/>
      <c r="M6" s="235"/>
      <c r="N6" s="235" t="s">
        <v>255</v>
      </c>
      <c r="O6" s="235"/>
      <c r="P6" s="235"/>
      <c r="Q6" s="193" t="s">
        <v>256</v>
      </c>
      <c r="R6" s="195"/>
      <c r="S6" s="240"/>
      <c r="T6" s="240"/>
      <c r="U6" s="240"/>
      <c r="V6" s="240"/>
      <c r="W6" s="240"/>
      <c r="X6" s="240"/>
      <c r="Y6" s="240"/>
      <c r="Z6" s="240"/>
      <c r="AA6" s="240"/>
      <c r="AB6" s="240"/>
      <c r="AD6" s="13" t="s">
        <v>257</v>
      </c>
      <c r="AE6" s="14" t="s">
        <v>258</v>
      </c>
      <c r="AF6" s="14" t="s">
        <v>259</v>
      </c>
      <c r="AG6" s="14" t="s">
        <v>260</v>
      </c>
      <c r="AH6" s="14" t="s">
        <v>261</v>
      </c>
      <c r="AI6" s="14" t="s">
        <v>262</v>
      </c>
      <c r="AJ6" s="14" t="s">
        <v>263</v>
      </c>
      <c r="AK6" s="14" t="s">
        <v>264</v>
      </c>
      <c r="AL6" s="14" t="s">
        <v>265</v>
      </c>
      <c r="AM6" s="14" t="s">
        <v>266</v>
      </c>
      <c r="AN6" s="14" t="s">
        <v>267</v>
      </c>
      <c r="AO6" s="14" t="s">
        <v>268</v>
      </c>
      <c r="AP6" s="14" t="s">
        <v>269</v>
      </c>
      <c r="AQ6" s="14" t="s">
        <v>270</v>
      </c>
      <c r="AR6" s="14" t="s">
        <v>271</v>
      </c>
      <c r="AS6" s="14" t="s">
        <v>272</v>
      </c>
      <c r="AT6" s="14" t="s">
        <v>273</v>
      </c>
      <c r="AU6" s="14" t="s">
        <v>274</v>
      </c>
      <c r="AV6" s="14" t="s">
        <v>275</v>
      </c>
      <c r="BC6" s="13" t="s">
        <v>276</v>
      </c>
      <c r="BD6" s="14" t="s">
        <v>277</v>
      </c>
      <c r="BE6" s="14" t="s">
        <v>278</v>
      </c>
      <c r="BF6" s="14" t="s">
        <v>279</v>
      </c>
      <c r="BG6" s="14" t="s">
        <v>280</v>
      </c>
      <c r="BH6" s="14" t="s">
        <v>281</v>
      </c>
      <c r="BI6" s="14" t="s">
        <v>282</v>
      </c>
      <c r="BJ6" s="14" t="s">
        <v>283</v>
      </c>
    </row>
    <row r="7" spans="1:68" s="12" customFormat="1" ht="6.6" customHeight="1" x14ac:dyDescent="0.3">
      <c r="A7" s="14"/>
      <c r="B7" s="14"/>
      <c r="D7" s="14"/>
      <c r="E7" s="124"/>
      <c r="F7" s="124"/>
      <c r="G7" s="15"/>
      <c r="H7" s="15"/>
      <c r="P7" s="15"/>
      <c r="Q7" s="15"/>
      <c r="R7" s="14"/>
      <c r="S7" s="14"/>
    </row>
    <row r="8" spans="1:68" s="12" customFormat="1" ht="6.6" hidden="1" customHeight="1" x14ac:dyDescent="0.3">
      <c r="A8" s="14"/>
      <c r="B8" s="14"/>
      <c r="D8" s="14"/>
      <c r="E8" s="124"/>
      <c r="F8" s="124"/>
      <c r="G8" s="15"/>
      <c r="H8" s="15"/>
      <c r="P8" s="15"/>
      <c r="Q8" s="15"/>
      <c r="R8" s="14"/>
      <c r="S8" s="14"/>
    </row>
    <row r="9" spans="1:68" s="12" customFormat="1" ht="6.6" hidden="1" customHeight="1" x14ac:dyDescent="0.3">
      <c r="A9" s="14"/>
      <c r="B9" s="14"/>
      <c r="D9" s="14"/>
      <c r="E9" s="124"/>
      <c r="F9" s="124"/>
      <c r="G9" s="15"/>
      <c r="H9" s="15"/>
      <c r="P9" s="15"/>
      <c r="Q9" s="15"/>
      <c r="R9" s="14"/>
      <c r="S9" s="14"/>
    </row>
    <row r="10" spans="1:68" s="12" customFormat="1" ht="6.6" hidden="1" customHeight="1" x14ac:dyDescent="0.3">
      <c r="A10" s="14"/>
      <c r="B10" s="14"/>
      <c r="D10" s="14"/>
      <c r="E10" s="124"/>
      <c r="F10" s="124"/>
      <c r="G10" s="15"/>
      <c r="H10" s="15"/>
      <c r="P10" s="15"/>
      <c r="Q10" s="15"/>
      <c r="R10" s="14"/>
      <c r="S10" s="14"/>
    </row>
    <row r="11" spans="1:68" s="12" customFormat="1" ht="6.6" hidden="1" customHeight="1" x14ac:dyDescent="0.3">
      <c r="A11" s="14"/>
      <c r="B11" s="14"/>
      <c r="D11" s="14"/>
      <c r="E11" s="124"/>
      <c r="F11" s="124"/>
      <c r="G11" s="15"/>
      <c r="H11" s="15"/>
      <c r="P11" s="15"/>
      <c r="Q11" s="15"/>
      <c r="R11" s="14"/>
      <c r="S11" s="14"/>
    </row>
    <row r="12" spans="1:68" s="12" customFormat="1" ht="6.6" hidden="1" customHeight="1" x14ac:dyDescent="0.3">
      <c r="A12" s="14"/>
      <c r="B12" s="14"/>
      <c r="D12" s="14"/>
      <c r="E12" s="124"/>
      <c r="F12" s="124"/>
      <c r="G12" s="15"/>
      <c r="H12" s="15"/>
      <c r="P12" s="15"/>
      <c r="Q12" s="15"/>
      <c r="R12" s="14"/>
      <c r="S12" s="14"/>
    </row>
    <row r="13" spans="1:68" s="12" customFormat="1" ht="6.6" hidden="1" customHeight="1" x14ac:dyDescent="0.3">
      <c r="A13" s="14"/>
      <c r="B13" s="14"/>
      <c r="D13" s="14"/>
      <c r="E13" s="124"/>
      <c r="F13" s="124"/>
      <c r="G13" s="15"/>
      <c r="H13" s="15"/>
      <c r="P13" s="15"/>
      <c r="Q13" s="15"/>
      <c r="R13" s="14"/>
      <c r="S13" s="14"/>
    </row>
    <row r="14" spans="1:68" s="22" customFormat="1" ht="16.2" thickBot="1" x14ac:dyDescent="0.35">
      <c r="A14" s="21" t="s">
        <v>60</v>
      </c>
      <c r="B14" s="21"/>
      <c r="E14" s="24"/>
      <c r="F14" s="24"/>
      <c r="I14" s="25" t="s">
        <v>61</v>
      </c>
      <c r="J14" s="26" t="s">
        <v>82</v>
      </c>
      <c r="P14" s="27"/>
      <c r="Q14" s="27"/>
      <c r="R14" s="23"/>
      <c r="S14" s="23"/>
      <c r="AE14" s="23" t="s">
        <v>284</v>
      </c>
      <c r="AL14" s="23" t="s">
        <v>65</v>
      </c>
    </row>
    <row r="15" spans="1:68" s="181" customFormat="1" ht="32.1" customHeight="1" x14ac:dyDescent="0.3">
      <c r="A15" s="176" t="s">
        <v>63</v>
      </c>
      <c r="B15" s="176" t="s">
        <v>64</v>
      </c>
      <c r="C15" s="176" t="s">
        <v>65</v>
      </c>
      <c r="D15" s="176" t="s">
        <v>66</v>
      </c>
      <c r="E15" s="177" t="s">
        <v>34</v>
      </c>
      <c r="F15" s="177"/>
      <c r="G15" s="178" t="s">
        <v>67</v>
      </c>
      <c r="H15" s="179" t="s">
        <v>68</v>
      </c>
      <c r="I15" s="179" t="s">
        <v>69</v>
      </c>
      <c r="J15" s="179" t="s">
        <v>70</v>
      </c>
      <c r="K15" s="178" t="s">
        <v>71</v>
      </c>
      <c r="L15" s="179" t="s">
        <v>72</v>
      </c>
      <c r="M15" s="179" t="s">
        <v>73</v>
      </c>
      <c r="N15" s="180" t="s">
        <v>74</v>
      </c>
      <c r="P15" s="245" t="s">
        <v>75</v>
      </c>
      <c r="Q15" s="245"/>
      <c r="R15" s="181" t="s">
        <v>76</v>
      </c>
      <c r="S15" s="176" t="s">
        <v>77</v>
      </c>
      <c r="AD15" s="181" t="s">
        <v>285</v>
      </c>
      <c r="AE15" s="182" t="s">
        <v>78</v>
      </c>
      <c r="AF15" s="182" t="s">
        <v>79</v>
      </c>
      <c r="AG15" s="182" t="s">
        <v>80</v>
      </c>
      <c r="AH15" s="182" t="s">
        <v>62</v>
      </c>
      <c r="AI15" s="182" t="s">
        <v>81</v>
      </c>
      <c r="AJ15" s="181" t="s">
        <v>82</v>
      </c>
      <c r="AK15" s="176"/>
      <c r="AL15" s="182" t="s">
        <v>78</v>
      </c>
      <c r="AM15" s="182" t="s">
        <v>79</v>
      </c>
      <c r="AN15" s="182" t="s">
        <v>80</v>
      </c>
      <c r="AO15" s="182" t="s">
        <v>62</v>
      </c>
      <c r="AP15" s="182" t="s">
        <v>81</v>
      </c>
      <c r="AQ15" s="181" t="s">
        <v>82</v>
      </c>
    </row>
    <row r="16" spans="1:68" s="41" customFormat="1" x14ac:dyDescent="0.3">
      <c r="A16" s="139" t="str">
        <f>CONCATENATE("name_crop",COUNTIF(A$15:A15,"name_crop*")+1)</f>
        <v>name_crop1</v>
      </c>
      <c r="B16" s="140">
        <f t="shared" ref="B16:B22" si="0">HLOOKUP($J$14,$AE$15:$AJ$1048576,ROW(B16)-ROW(AK$15)+1,FALSE)</f>
        <v>1</v>
      </c>
      <c r="C16" s="140">
        <f t="shared" ref="C16:C47" si="1">HLOOKUP($J$14,$AL$15:$AQ$1048576,ROW(C16)-ROW(AL$15)+1,FALSE)</f>
        <v>1</v>
      </c>
      <c r="D16" s="41" t="s">
        <v>22</v>
      </c>
      <c r="E16" s="141" t="s">
        <v>140</v>
      </c>
      <c r="F16" s="141"/>
      <c r="G16" s="154" t="s">
        <v>286</v>
      </c>
      <c r="H16" s="142"/>
      <c r="I16" s="142"/>
      <c r="J16" s="162"/>
      <c r="K16" s="165" t="str">
        <f>G16</f>
        <v>crop1</v>
      </c>
      <c r="L16" s="142"/>
      <c r="M16" s="142" t="s">
        <v>84</v>
      </c>
      <c r="N16" s="155"/>
      <c r="O16" s="143"/>
      <c r="P16" s="144" t="s">
        <v>287</v>
      </c>
      <c r="Q16" s="144"/>
      <c r="R16" s="143" t="s">
        <v>288</v>
      </c>
      <c r="S16" s="93" t="s">
        <v>289</v>
      </c>
      <c r="AD16" s="170"/>
      <c r="AE16" s="140">
        <v>1</v>
      </c>
      <c r="AF16" s="140">
        <v>1</v>
      </c>
      <c r="AG16" s="140">
        <v>1</v>
      </c>
      <c r="AH16" s="140">
        <v>1</v>
      </c>
      <c r="AI16" s="140">
        <v>1</v>
      </c>
      <c r="AJ16" s="140">
        <v>1</v>
      </c>
      <c r="AL16" s="140">
        <v>1</v>
      </c>
      <c r="AM16" s="140">
        <v>1</v>
      </c>
      <c r="AN16" s="140">
        <v>1</v>
      </c>
      <c r="AO16" s="140">
        <v>1</v>
      </c>
      <c r="AP16" s="140">
        <v>1</v>
      </c>
      <c r="AQ16" s="140">
        <v>1</v>
      </c>
    </row>
    <row r="17" spans="1:43" x14ac:dyDescent="0.3">
      <c r="A17" s="145" t="str">
        <f>CONCATENATE("prop_",G16)</f>
        <v>prop_crop1</v>
      </c>
      <c r="B17" s="125">
        <f t="shared" si="0"/>
        <v>1</v>
      </c>
      <c r="C17" s="125">
        <f t="shared" si="1"/>
        <v>1</v>
      </c>
      <c r="D17" s="7" t="s">
        <v>22</v>
      </c>
      <c r="E17" s="16" t="s">
        <v>49</v>
      </c>
      <c r="G17" s="156"/>
      <c r="H17" s="132"/>
      <c r="I17" s="132"/>
      <c r="J17" s="163"/>
      <c r="K17" s="166"/>
      <c r="L17" s="132"/>
      <c r="M17" s="132" t="s">
        <v>84</v>
      </c>
      <c r="N17" s="157"/>
      <c r="O17"/>
      <c r="P17" s="2" t="s">
        <v>287</v>
      </c>
      <c r="R17" t="s">
        <v>290</v>
      </c>
      <c r="S17" s="11" t="s">
        <v>289</v>
      </c>
      <c r="AD17" s="171"/>
      <c r="AE17" s="125">
        <v>1</v>
      </c>
      <c r="AF17" s="125">
        <v>1</v>
      </c>
      <c r="AG17" s="125">
        <v>0</v>
      </c>
      <c r="AH17" s="125">
        <v>1</v>
      </c>
      <c r="AI17" s="125">
        <v>0</v>
      </c>
      <c r="AJ17" s="125">
        <v>1</v>
      </c>
      <c r="AL17" s="7">
        <v>1</v>
      </c>
      <c r="AM17" s="7">
        <v>1</v>
      </c>
      <c r="AN17" s="7">
        <v>0</v>
      </c>
      <c r="AO17" s="7">
        <v>1</v>
      </c>
      <c r="AP17" s="7">
        <v>0</v>
      </c>
      <c r="AQ17" s="7">
        <v>1</v>
      </c>
    </row>
    <row r="18" spans="1:43" ht="15.6" x14ac:dyDescent="0.3">
      <c r="A18" s="145" t="str">
        <f>CONCATENATE("minN_",G16)</f>
        <v>minN_crop1</v>
      </c>
      <c r="B18" s="125">
        <f t="shared" si="0"/>
        <v>1</v>
      </c>
      <c r="C18" s="125">
        <f t="shared" si="1"/>
        <v>1</v>
      </c>
      <c r="D18" s="7" t="s">
        <v>22</v>
      </c>
      <c r="E18" s="16" t="s">
        <v>291</v>
      </c>
      <c r="G18" s="156"/>
      <c r="H18" s="132"/>
      <c r="I18" s="132"/>
      <c r="J18" s="163"/>
      <c r="K18" s="166"/>
      <c r="L18" s="132"/>
      <c r="M18" s="132" t="s">
        <v>84</v>
      </c>
      <c r="N18" s="157"/>
      <c r="O18"/>
      <c r="P18" s="2" t="s">
        <v>287</v>
      </c>
      <c r="R18" t="s">
        <v>292</v>
      </c>
      <c r="S18" s="11" t="s">
        <v>293</v>
      </c>
      <c r="AD18" s="171"/>
      <c r="AE18" s="125">
        <v>1</v>
      </c>
      <c r="AF18" s="125">
        <v>1</v>
      </c>
      <c r="AG18" s="125">
        <v>1</v>
      </c>
      <c r="AH18" s="125">
        <v>1</v>
      </c>
      <c r="AI18" s="125">
        <v>1</v>
      </c>
      <c r="AJ18" s="125">
        <v>1</v>
      </c>
      <c r="AL18" s="7">
        <v>1</v>
      </c>
      <c r="AM18" s="7">
        <v>1</v>
      </c>
      <c r="AN18" s="7">
        <v>1</v>
      </c>
      <c r="AO18" s="7">
        <v>1</v>
      </c>
      <c r="AP18" s="7">
        <v>1</v>
      </c>
      <c r="AQ18" s="7">
        <v>1</v>
      </c>
    </row>
    <row r="19" spans="1:43" ht="15.6" x14ac:dyDescent="0.3">
      <c r="A19" s="145" t="str">
        <f>CONCATENATE("orgN_",G16)</f>
        <v>orgN_crop1</v>
      </c>
      <c r="B19" s="125">
        <f t="shared" si="0"/>
        <v>1</v>
      </c>
      <c r="C19" s="125">
        <f t="shared" si="1"/>
        <v>1</v>
      </c>
      <c r="D19" s="7" t="s">
        <v>22</v>
      </c>
      <c r="E19" s="16" t="s">
        <v>291</v>
      </c>
      <c r="G19" s="156"/>
      <c r="H19" s="132"/>
      <c r="I19" s="132"/>
      <c r="J19" s="163"/>
      <c r="K19" s="166"/>
      <c r="L19" s="132"/>
      <c r="M19" s="132" t="s">
        <v>84</v>
      </c>
      <c r="N19" s="157"/>
      <c r="O19"/>
      <c r="P19" s="2" t="s">
        <v>287</v>
      </c>
      <c r="R19" t="s">
        <v>294</v>
      </c>
      <c r="S19" s="11" t="s">
        <v>293</v>
      </c>
      <c r="AD19" s="171"/>
      <c r="AE19" s="125">
        <v>1</v>
      </c>
      <c r="AF19" s="125">
        <v>1</v>
      </c>
      <c r="AG19" s="125">
        <v>1</v>
      </c>
      <c r="AH19" s="125">
        <v>1</v>
      </c>
      <c r="AI19" s="125">
        <v>1</v>
      </c>
      <c r="AJ19" s="125">
        <v>1</v>
      </c>
      <c r="AL19" s="7">
        <v>1</v>
      </c>
      <c r="AM19" s="7">
        <v>1</v>
      </c>
      <c r="AN19" s="7">
        <v>1</v>
      </c>
      <c r="AO19" s="7">
        <v>1</v>
      </c>
      <c r="AP19" s="7">
        <v>1</v>
      </c>
      <c r="AQ19" s="7">
        <v>1</v>
      </c>
    </row>
    <row r="20" spans="1:43" ht="15.6" x14ac:dyDescent="0.3">
      <c r="A20" s="145" t="str">
        <f>CONCATENATE("minP_",G16)</f>
        <v>minP_crop1</v>
      </c>
      <c r="B20" s="125">
        <f t="shared" si="0"/>
        <v>1</v>
      </c>
      <c r="C20" s="125">
        <f t="shared" si="1"/>
        <v>0</v>
      </c>
      <c r="D20" s="7" t="s">
        <v>22</v>
      </c>
      <c r="E20" s="16" t="s">
        <v>295</v>
      </c>
      <c r="G20" s="156"/>
      <c r="H20" s="132"/>
      <c r="I20" s="132"/>
      <c r="J20" s="163"/>
      <c r="K20" s="166"/>
      <c r="L20" s="132"/>
      <c r="M20" s="132" t="s">
        <v>84</v>
      </c>
      <c r="N20" s="157"/>
      <c r="O20"/>
      <c r="P20" s="2" t="s">
        <v>287</v>
      </c>
      <c r="R20" t="s">
        <v>296</v>
      </c>
      <c r="S20" s="11" t="s">
        <v>293</v>
      </c>
      <c r="AD20" s="171"/>
      <c r="AE20" s="125">
        <v>1</v>
      </c>
      <c r="AF20" s="125">
        <v>1</v>
      </c>
      <c r="AG20" s="125">
        <v>1</v>
      </c>
      <c r="AH20" s="125">
        <v>1</v>
      </c>
      <c r="AI20" s="125">
        <v>1</v>
      </c>
      <c r="AJ20" s="125">
        <v>1</v>
      </c>
      <c r="AL20" s="7">
        <v>0</v>
      </c>
      <c r="AM20" s="7">
        <v>0</v>
      </c>
      <c r="AN20" s="7">
        <v>0</v>
      </c>
      <c r="AO20" s="7">
        <v>0</v>
      </c>
      <c r="AP20" s="7">
        <v>0</v>
      </c>
      <c r="AQ20" s="7">
        <v>0</v>
      </c>
    </row>
    <row r="21" spans="1:43" ht="15.6" x14ac:dyDescent="0.3">
      <c r="A21" s="145" t="str">
        <f>CONCATENATE("orgP_",G16)</f>
        <v>orgP_crop1</v>
      </c>
      <c r="B21" s="125">
        <f t="shared" si="0"/>
        <v>1</v>
      </c>
      <c r="C21" s="125">
        <f t="shared" si="1"/>
        <v>0</v>
      </c>
      <c r="D21" s="7" t="s">
        <v>22</v>
      </c>
      <c r="E21" s="16" t="s">
        <v>295</v>
      </c>
      <c r="G21" s="156"/>
      <c r="H21" s="132"/>
      <c r="I21" s="132"/>
      <c r="J21" s="163"/>
      <c r="K21" s="166"/>
      <c r="L21" s="132"/>
      <c r="M21" s="132" t="s">
        <v>84</v>
      </c>
      <c r="N21" s="157"/>
      <c r="O21"/>
      <c r="P21" s="2" t="s">
        <v>287</v>
      </c>
      <c r="R21" t="s">
        <v>297</v>
      </c>
      <c r="S21" s="11" t="s">
        <v>293</v>
      </c>
      <c r="AD21" s="171"/>
      <c r="AE21" s="125">
        <v>1</v>
      </c>
      <c r="AF21" s="125">
        <v>1</v>
      </c>
      <c r="AG21" s="125">
        <v>1</v>
      </c>
      <c r="AH21" s="125">
        <v>1</v>
      </c>
      <c r="AI21" s="125">
        <v>1</v>
      </c>
      <c r="AJ21" s="125">
        <v>1</v>
      </c>
      <c r="AL21" s="7">
        <v>0</v>
      </c>
      <c r="AM21" s="7">
        <v>0</v>
      </c>
      <c r="AN21" s="7">
        <v>0</v>
      </c>
      <c r="AO21" s="7">
        <v>0</v>
      </c>
      <c r="AP21" s="7">
        <v>0</v>
      </c>
      <c r="AQ21" s="7">
        <v>0</v>
      </c>
    </row>
    <row r="22" spans="1:43" ht="15.6" x14ac:dyDescent="0.3">
      <c r="A22" s="145" t="str">
        <f>CONCATENATE("yield_",G16)</f>
        <v>yield_crop1</v>
      </c>
      <c r="B22" s="125">
        <f t="shared" si="0"/>
        <v>1</v>
      </c>
      <c r="C22" s="125">
        <f t="shared" si="1"/>
        <v>1</v>
      </c>
      <c r="D22" s="7" t="s">
        <v>22</v>
      </c>
      <c r="E22" s="16" t="s">
        <v>298</v>
      </c>
      <c r="G22" s="156"/>
      <c r="H22" s="132"/>
      <c r="I22" s="132"/>
      <c r="J22" s="163"/>
      <c r="K22" s="166"/>
      <c r="L22" s="132"/>
      <c r="M22" s="132" t="s">
        <v>84</v>
      </c>
      <c r="N22" s="157"/>
      <c r="O22"/>
      <c r="P22" s="2" t="s">
        <v>287</v>
      </c>
      <c r="R22" t="s">
        <v>299</v>
      </c>
      <c r="S22" s="11" t="s">
        <v>293</v>
      </c>
      <c r="U22" s="124"/>
      <c r="V22" s="124"/>
      <c r="W22" s="14"/>
      <c r="X22" s="14"/>
      <c r="AD22" s="171"/>
      <c r="AE22" s="125">
        <v>1</v>
      </c>
      <c r="AF22" s="125">
        <v>1</v>
      </c>
      <c r="AG22" s="125">
        <v>1</v>
      </c>
      <c r="AH22" s="125">
        <v>1</v>
      </c>
      <c r="AI22" s="125">
        <v>1</v>
      </c>
      <c r="AJ22" s="125">
        <v>1</v>
      </c>
      <c r="AL22" s="7">
        <v>1</v>
      </c>
      <c r="AM22" s="7">
        <v>1</v>
      </c>
      <c r="AN22" s="7">
        <v>1</v>
      </c>
      <c r="AO22" s="7">
        <v>1</v>
      </c>
      <c r="AP22" s="7">
        <v>1</v>
      </c>
      <c r="AQ22" s="7">
        <v>1</v>
      </c>
    </row>
    <row r="23" spans="1:43" ht="14.25" customHeight="1" x14ac:dyDescent="0.3">
      <c r="A23" s="145" t="str">
        <f>CONCATENATE("name_phyto",COUNTIF(A$15:A22,"name_phyto*")+1)</f>
        <v>name_phyto1</v>
      </c>
      <c r="B23" s="125">
        <v>1</v>
      </c>
      <c r="C23" s="125">
        <f t="shared" si="1"/>
        <v>0</v>
      </c>
      <c r="D23" s="7" t="s">
        <v>22</v>
      </c>
      <c r="E23" s="16" t="s">
        <v>140</v>
      </c>
      <c r="G23" s="160" t="s">
        <v>300</v>
      </c>
      <c r="H23" s="131"/>
      <c r="I23" s="131"/>
      <c r="J23" s="161"/>
      <c r="K23" s="168" t="s">
        <v>300</v>
      </c>
      <c r="L23" s="131"/>
      <c r="M23" s="132" t="s">
        <v>84</v>
      </c>
      <c r="N23" s="161"/>
      <c r="O23"/>
      <c r="P23" s="2" t="s">
        <v>287</v>
      </c>
      <c r="R23" t="s">
        <v>301</v>
      </c>
      <c r="S23" s="11" t="s">
        <v>302</v>
      </c>
      <c r="AD23" s="171"/>
      <c r="AE23" s="125">
        <v>1</v>
      </c>
      <c r="AF23" s="125">
        <v>1</v>
      </c>
      <c r="AG23" s="125">
        <v>1</v>
      </c>
      <c r="AH23" s="125">
        <v>1</v>
      </c>
      <c r="AI23" s="125">
        <v>1</v>
      </c>
      <c r="AJ23" s="125">
        <v>1</v>
      </c>
      <c r="AL23" s="7">
        <v>0</v>
      </c>
      <c r="AM23" s="7">
        <v>0</v>
      </c>
      <c r="AN23" s="7">
        <v>0</v>
      </c>
      <c r="AO23" s="7">
        <v>0</v>
      </c>
      <c r="AP23" s="7">
        <v>0</v>
      </c>
      <c r="AQ23" s="7">
        <v>0</v>
      </c>
    </row>
    <row r="24" spans="1:43" ht="15" x14ac:dyDescent="0.3">
      <c r="A24" s="145" t="str">
        <f>CONCATENATE("Q_",G23,"_",$G$16)</f>
        <v>Q_name_phytoX_crop1</v>
      </c>
      <c r="B24" s="125">
        <f>HLOOKUP($J$14,$AF$15:$AK$1048576,ROW(B24)-ROW(AL$15)+1,FALSE)</f>
        <v>1</v>
      </c>
      <c r="C24" s="125">
        <f t="shared" si="1"/>
        <v>0</v>
      </c>
      <c r="D24" s="7" t="s">
        <v>22</v>
      </c>
      <c r="E24" s="16" t="s">
        <v>303</v>
      </c>
      <c r="G24" s="156"/>
      <c r="H24" s="132"/>
      <c r="I24" s="132"/>
      <c r="J24" s="163"/>
      <c r="K24" s="166"/>
      <c r="L24" s="132"/>
      <c r="M24" s="132" t="s">
        <v>84</v>
      </c>
      <c r="N24" s="157"/>
      <c r="P24" s="2" t="s">
        <v>287</v>
      </c>
      <c r="R24" s="127" t="s">
        <v>304</v>
      </c>
      <c r="S24" s="11" t="s">
        <v>305</v>
      </c>
      <c r="U24" s="124"/>
      <c r="V24" s="124"/>
      <c r="W24" s="14"/>
      <c r="X24" s="14"/>
      <c r="AD24" s="130"/>
      <c r="AE24" s="125">
        <v>1</v>
      </c>
      <c r="AF24" s="125">
        <v>1</v>
      </c>
      <c r="AG24" s="125">
        <v>1</v>
      </c>
      <c r="AH24" s="125">
        <v>1</v>
      </c>
      <c r="AI24" s="125">
        <v>1</v>
      </c>
      <c r="AJ24" s="125">
        <v>1</v>
      </c>
      <c r="AL24" s="7">
        <v>0</v>
      </c>
      <c r="AM24" s="7">
        <v>0</v>
      </c>
      <c r="AN24" s="7">
        <v>0</v>
      </c>
      <c r="AO24" s="7">
        <v>0</v>
      </c>
      <c r="AP24" s="7">
        <v>0</v>
      </c>
      <c r="AQ24" s="7">
        <v>0</v>
      </c>
    </row>
    <row r="25" spans="1:43" s="38" customFormat="1" x14ac:dyDescent="0.3">
      <c r="A25" s="146" t="str">
        <f>CONCATENATE("origin_",G16)</f>
        <v>origin_crop1</v>
      </c>
      <c r="B25" s="133">
        <f>HLOOKUP($J$14,$AE$15:$AJ$1048576,ROW(B25)-ROW(AK$15)+1,FALSE)</f>
        <v>1</v>
      </c>
      <c r="C25" s="133">
        <f t="shared" si="1"/>
        <v>0</v>
      </c>
      <c r="D25" s="38" t="s">
        <v>22</v>
      </c>
      <c r="E25" s="134" t="s">
        <v>140</v>
      </c>
      <c r="F25" s="134"/>
      <c r="G25" s="158"/>
      <c r="H25" s="135"/>
      <c r="I25" s="135"/>
      <c r="J25" s="164"/>
      <c r="K25" s="167"/>
      <c r="L25" s="135"/>
      <c r="M25" s="135" t="s">
        <v>84</v>
      </c>
      <c r="N25" s="159"/>
      <c r="P25" s="136" t="s">
        <v>287</v>
      </c>
      <c r="Q25" s="136"/>
      <c r="R25" s="39" t="s">
        <v>306</v>
      </c>
      <c r="S25" s="99" t="s">
        <v>302</v>
      </c>
      <c r="AD25" s="172"/>
      <c r="AE25" s="133">
        <v>1</v>
      </c>
      <c r="AF25" s="133">
        <v>1</v>
      </c>
      <c r="AG25" s="133">
        <v>1</v>
      </c>
      <c r="AH25" s="133">
        <v>1</v>
      </c>
      <c r="AI25" s="133">
        <v>1</v>
      </c>
      <c r="AJ25" s="133">
        <v>1</v>
      </c>
      <c r="AL25" s="38">
        <v>0</v>
      </c>
      <c r="AM25" s="38">
        <v>0</v>
      </c>
      <c r="AN25" s="38">
        <v>0</v>
      </c>
      <c r="AO25" s="38">
        <v>0</v>
      </c>
      <c r="AP25" s="38">
        <v>0</v>
      </c>
      <c r="AQ25" s="38">
        <v>0</v>
      </c>
    </row>
    <row r="26" spans="1:43" ht="14.25" customHeight="1" x14ac:dyDescent="0.3">
      <c r="A26" s="138" t="s">
        <v>307</v>
      </c>
      <c r="B26" s="125">
        <f>HLOOKUP($J$14,$AE$15:$AJ$1048576,ROW(B26)-ROW(AK$15)+1,FALSE)</f>
        <v>1</v>
      </c>
      <c r="C26" s="125">
        <f t="shared" si="1"/>
        <v>1</v>
      </c>
      <c r="D26" s="7" t="s">
        <v>22</v>
      </c>
      <c r="E26" s="128" t="s">
        <v>308</v>
      </c>
      <c r="F26" s="128"/>
      <c r="G26" s="156"/>
      <c r="H26" s="132"/>
      <c r="I26" s="132"/>
      <c r="J26" s="163"/>
      <c r="K26" s="166"/>
      <c r="L26" s="132"/>
      <c r="M26" s="132" t="s">
        <v>84</v>
      </c>
      <c r="N26" s="157"/>
      <c r="O26" s="129"/>
      <c r="P26" s="2" t="s">
        <v>287</v>
      </c>
      <c r="R26" t="s">
        <v>309</v>
      </c>
      <c r="S26" s="11" t="s">
        <v>310</v>
      </c>
      <c r="AD26" s="171"/>
      <c r="AE26" s="125">
        <v>1</v>
      </c>
      <c r="AF26" s="125">
        <v>1</v>
      </c>
      <c r="AG26" s="125">
        <v>0</v>
      </c>
      <c r="AH26" s="125">
        <v>1</v>
      </c>
      <c r="AI26" s="125">
        <v>0</v>
      </c>
      <c r="AJ26" s="125">
        <v>1</v>
      </c>
      <c r="AL26" s="7">
        <v>1</v>
      </c>
      <c r="AM26" s="7">
        <v>1</v>
      </c>
      <c r="AN26" s="7">
        <v>0</v>
      </c>
      <c r="AO26" s="7">
        <v>1</v>
      </c>
      <c r="AP26" s="7">
        <v>0</v>
      </c>
      <c r="AQ26" s="7">
        <v>1</v>
      </c>
    </row>
    <row r="27" spans="1:43" ht="14.25" customHeight="1" x14ac:dyDescent="0.3">
      <c r="A27" s="1" t="s">
        <v>311</v>
      </c>
      <c r="B27" s="125">
        <f>HLOOKUP($J$14,$AF$15:$AK$1048576,ROW(B27)-ROW(AL$15)+1,FALSE)</f>
        <v>1</v>
      </c>
      <c r="C27" s="125">
        <f t="shared" si="1"/>
        <v>1</v>
      </c>
      <c r="D27" s="7" t="s">
        <v>22</v>
      </c>
      <c r="E27" s="128" t="s">
        <v>49</v>
      </c>
      <c r="F27" s="128"/>
      <c r="G27" s="156"/>
      <c r="H27" s="132"/>
      <c r="I27" s="132"/>
      <c r="J27" s="163"/>
      <c r="K27" s="166"/>
      <c r="L27" s="132"/>
      <c r="M27" s="132" t="s">
        <v>84</v>
      </c>
      <c r="N27" s="157"/>
      <c r="O27"/>
      <c r="P27" s="2" t="s">
        <v>287</v>
      </c>
      <c r="R27" t="s">
        <v>312</v>
      </c>
      <c r="S27" s="11" t="s">
        <v>310</v>
      </c>
      <c r="AD27" s="171"/>
      <c r="AE27" s="125">
        <v>1</v>
      </c>
      <c r="AF27" s="125">
        <v>1</v>
      </c>
      <c r="AG27" s="125">
        <v>0</v>
      </c>
      <c r="AH27" s="125">
        <v>1</v>
      </c>
      <c r="AI27" s="125">
        <v>0</v>
      </c>
      <c r="AJ27" s="125">
        <v>1</v>
      </c>
      <c r="AK27" s="125"/>
      <c r="AL27" s="7">
        <v>1</v>
      </c>
      <c r="AM27" s="7">
        <v>1</v>
      </c>
      <c r="AN27" s="7">
        <v>0</v>
      </c>
      <c r="AO27" s="7">
        <v>1</v>
      </c>
      <c r="AP27" s="7">
        <v>0</v>
      </c>
      <c r="AQ27" s="7">
        <v>1</v>
      </c>
    </row>
    <row r="28" spans="1:43" s="41" customFormat="1" x14ac:dyDescent="0.3">
      <c r="A28" s="147" t="str">
        <f>CONCATENATE("name_animal",COUNTIF(A$15:A26,"name_animal*")+1)</f>
        <v>name_animal1</v>
      </c>
      <c r="B28" s="140">
        <f t="shared" ref="B28:B66" si="2">HLOOKUP($J$14,$AE$15:$AJ$1048576,ROW(B28)-ROW(AK$15)+1,FALSE)</f>
        <v>1</v>
      </c>
      <c r="C28" s="140">
        <f t="shared" si="1"/>
        <v>1</v>
      </c>
      <c r="D28" s="41" t="s">
        <v>22</v>
      </c>
      <c r="E28" s="141" t="s">
        <v>140</v>
      </c>
      <c r="F28" s="141"/>
      <c r="G28" s="154" t="s">
        <v>313</v>
      </c>
      <c r="H28" s="142"/>
      <c r="I28" s="142"/>
      <c r="J28" s="162"/>
      <c r="K28" s="165" t="str">
        <f>G28</f>
        <v>lactating_cow</v>
      </c>
      <c r="L28" s="142"/>
      <c r="M28" s="142" t="s">
        <v>84</v>
      </c>
      <c r="N28" s="155"/>
      <c r="O28" s="143"/>
      <c r="P28" s="144" t="s">
        <v>287</v>
      </c>
      <c r="Q28" s="144"/>
      <c r="R28" s="143" t="s">
        <v>314</v>
      </c>
      <c r="S28" s="93" t="s">
        <v>302</v>
      </c>
      <c r="AD28" s="170"/>
      <c r="AE28" s="140">
        <v>1</v>
      </c>
      <c r="AF28" s="140">
        <v>0</v>
      </c>
      <c r="AG28" s="140">
        <v>0</v>
      </c>
      <c r="AH28" s="140">
        <v>0</v>
      </c>
      <c r="AI28" s="140">
        <v>0</v>
      </c>
      <c r="AJ28" s="140">
        <v>1</v>
      </c>
      <c r="AL28" s="41">
        <v>1</v>
      </c>
      <c r="AM28" s="41">
        <v>0</v>
      </c>
      <c r="AN28" s="41">
        <v>0</v>
      </c>
      <c r="AO28" s="41">
        <v>0</v>
      </c>
      <c r="AP28" s="41">
        <v>0</v>
      </c>
      <c r="AQ28" s="41">
        <v>1</v>
      </c>
    </row>
    <row r="29" spans="1:43" ht="14.25" customHeight="1" x14ac:dyDescent="0.3">
      <c r="A29" s="148" t="str">
        <f>CONCATENATE("dry_matter_intake_",G28)</f>
        <v>dry_matter_intake_lactating_cow</v>
      </c>
      <c r="B29" s="125">
        <f t="shared" si="2"/>
        <v>1</v>
      </c>
      <c r="C29" s="125">
        <f t="shared" si="1"/>
        <v>1</v>
      </c>
      <c r="D29" s="7" t="s">
        <v>22</v>
      </c>
      <c r="E29" s="128" t="s">
        <v>315</v>
      </c>
      <c r="F29" s="128"/>
      <c r="G29" s="156"/>
      <c r="H29" s="132"/>
      <c r="I29" s="132"/>
      <c r="J29" s="163"/>
      <c r="K29" s="166"/>
      <c r="L29" s="132"/>
      <c r="M29" s="132" t="s">
        <v>84</v>
      </c>
      <c r="N29" s="157"/>
      <c r="O29" s="129"/>
      <c r="P29" s="2" t="s">
        <v>287</v>
      </c>
      <c r="R29" t="s">
        <v>316</v>
      </c>
      <c r="S29" s="11" t="s">
        <v>86</v>
      </c>
      <c r="AD29" s="171"/>
      <c r="AE29" s="125">
        <v>1</v>
      </c>
      <c r="AF29" s="125">
        <v>0</v>
      </c>
      <c r="AG29" s="125">
        <v>0</v>
      </c>
      <c r="AH29" s="125">
        <v>0</v>
      </c>
      <c r="AI29" s="125">
        <v>0</v>
      </c>
      <c r="AJ29" s="125">
        <v>1</v>
      </c>
      <c r="AL29" s="7">
        <v>1</v>
      </c>
      <c r="AM29" s="7">
        <v>0</v>
      </c>
      <c r="AN29" s="7">
        <v>0</v>
      </c>
      <c r="AO29" s="7">
        <v>0</v>
      </c>
      <c r="AP29" s="7">
        <v>0</v>
      </c>
      <c r="AQ29" s="7">
        <v>1</v>
      </c>
    </row>
    <row r="30" spans="1:43" ht="14.25" customHeight="1" x14ac:dyDescent="0.3">
      <c r="A30" s="148" t="str">
        <f>CONCATENATE("milk_quantity_",G28)</f>
        <v>milk_quantity_lactating_cow</v>
      </c>
      <c r="B30" s="125">
        <f t="shared" si="2"/>
        <v>1</v>
      </c>
      <c r="C30" s="125">
        <f t="shared" si="1"/>
        <v>1</v>
      </c>
      <c r="D30" s="7" t="s">
        <v>22</v>
      </c>
      <c r="E30" s="128" t="s">
        <v>317</v>
      </c>
      <c r="F30" s="128"/>
      <c r="G30" s="156"/>
      <c r="H30" s="132"/>
      <c r="I30" s="132"/>
      <c r="J30" s="163"/>
      <c r="K30" s="166"/>
      <c r="L30" s="132"/>
      <c r="M30" s="132" t="s">
        <v>84</v>
      </c>
      <c r="N30" s="157"/>
      <c r="O30" s="129"/>
      <c r="P30" s="2" t="s">
        <v>287</v>
      </c>
      <c r="R30" t="s">
        <v>318</v>
      </c>
      <c r="S30" s="11" t="s">
        <v>86</v>
      </c>
      <c r="AD30" s="171"/>
      <c r="AE30" s="125">
        <v>1</v>
      </c>
      <c r="AF30" s="125">
        <v>0</v>
      </c>
      <c r="AG30" s="125">
        <v>0</v>
      </c>
      <c r="AH30" s="125">
        <v>0</v>
      </c>
      <c r="AI30" s="125">
        <v>0</v>
      </c>
      <c r="AJ30" s="125">
        <v>1</v>
      </c>
      <c r="AL30" s="7">
        <v>1</v>
      </c>
      <c r="AM30" s="7">
        <v>0</v>
      </c>
      <c r="AN30" s="7">
        <v>0</v>
      </c>
      <c r="AO30" s="7">
        <v>0</v>
      </c>
      <c r="AP30" s="7">
        <v>0</v>
      </c>
      <c r="AQ30" s="7">
        <v>1</v>
      </c>
    </row>
    <row r="31" spans="1:43" ht="14.25" customHeight="1" x14ac:dyDescent="0.3">
      <c r="A31" s="148" t="str">
        <f>CONCATENATE("milk_price_",G28)</f>
        <v>milk_price_lactating_cow</v>
      </c>
      <c r="B31" s="125">
        <f t="shared" si="2"/>
        <v>1</v>
      </c>
      <c r="C31" s="125">
        <f t="shared" si="1"/>
        <v>1</v>
      </c>
      <c r="D31" s="7" t="s">
        <v>22</v>
      </c>
      <c r="E31" s="128" t="s">
        <v>319</v>
      </c>
      <c r="F31" s="128"/>
      <c r="G31" s="156"/>
      <c r="H31" s="132"/>
      <c r="I31" s="132"/>
      <c r="J31" s="163"/>
      <c r="K31" s="166"/>
      <c r="L31" s="132"/>
      <c r="M31" s="132" t="s">
        <v>84</v>
      </c>
      <c r="N31" s="157"/>
      <c r="O31" s="129"/>
      <c r="P31" s="2" t="s">
        <v>287</v>
      </c>
      <c r="Q31" s="2" t="s">
        <v>142</v>
      </c>
      <c r="R31" t="s">
        <v>320</v>
      </c>
      <c r="S31" s="11" t="s">
        <v>310</v>
      </c>
      <c r="AD31" s="171"/>
      <c r="AE31" s="125">
        <v>1</v>
      </c>
      <c r="AF31" s="125">
        <v>0</v>
      </c>
      <c r="AG31" s="125">
        <v>0</v>
      </c>
      <c r="AH31" s="125">
        <v>0</v>
      </c>
      <c r="AI31" s="125">
        <v>0</v>
      </c>
      <c r="AJ31" s="125">
        <v>1</v>
      </c>
      <c r="AL31" s="7">
        <v>1</v>
      </c>
      <c r="AM31" s="7">
        <v>0</v>
      </c>
      <c r="AN31" s="7">
        <v>0</v>
      </c>
      <c r="AO31" s="7">
        <v>0</v>
      </c>
      <c r="AP31" s="7">
        <v>0</v>
      </c>
      <c r="AQ31" s="7">
        <v>1</v>
      </c>
    </row>
    <row r="32" spans="1:43" s="38" customFormat="1" ht="14.25" customHeight="1" x14ac:dyDescent="0.3">
      <c r="A32" s="149" t="str">
        <f>CONCATENATE("time_",G28)</f>
        <v>time_lactating_cow</v>
      </c>
      <c r="B32" s="133">
        <f t="shared" si="2"/>
        <v>1</v>
      </c>
      <c r="C32" s="133">
        <f t="shared" si="1"/>
        <v>1</v>
      </c>
      <c r="D32" s="38" t="s">
        <v>22</v>
      </c>
      <c r="E32" s="150" t="s">
        <v>321</v>
      </c>
      <c r="F32" s="150"/>
      <c r="G32" s="158"/>
      <c r="H32" s="135"/>
      <c r="I32" s="135"/>
      <c r="J32" s="164"/>
      <c r="K32" s="167"/>
      <c r="L32" s="135"/>
      <c r="M32" s="135" t="s">
        <v>84</v>
      </c>
      <c r="N32" s="159"/>
      <c r="O32" s="151"/>
      <c r="P32" s="136" t="s">
        <v>287</v>
      </c>
      <c r="Q32" s="136"/>
      <c r="R32" s="152" t="s">
        <v>322</v>
      </c>
      <c r="S32" s="99" t="s">
        <v>310</v>
      </c>
      <c r="AD32" s="172"/>
      <c r="AE32" s="133">
        <v>1</v>
      </c>
      <c r="AF32" s="133">
        <v>0</v>
      </c>
      <c r="AG32" s="133">
        <v>0</v>
      </c>
      <c r="AH32" s="133">
        <v>0</v>
      </c>
      <c r="AI32" s="133">
        <v>0</v>
      </c>
      <c r="AJ32" s="133">
        <v>1</v>
      </c>
      <c r="AL32" s="38">
        <v>1</v>
      </c>
      <c r="AM32" s="38">
        <v>0</v>
      </c>
      <c r="AN32" s="38">
        <v>0</v>
      </c>
      <c r="AO32" s="38">
        <v>0</v>
      </c>
      <c r="AP32" s="38">
        <v>0</v>
      </c>
      <c r="AQ32" s="38">
        <v>1</v>
      </c>
    </row>
    <row r="33" spans="1:43" s="41" customFormat="1" x14ac:dyDescent="0.3">
      <c r="A33" s="139" t="str">
        <f>CONCATENATE("name_animal",COUNTIF(A$15:A32,"name_animal*")+1)</f>
        <v>name_animal2</v>
      </c>
      <c r="B33" s="140">
        <f t="shared" si="2"/>
        <v>1</v>
      </c>
      <c r="C33" s="140">
        <f t="shared" si="1"/>
        <v>1</v>
      </c>
      <c r="D33" s="41" t="s">
        <v>22</v>
      </c>
      <c r="E33" s="141" t="s">
        <v>140</v>
      </c>
      <c r="F33" s="141"/>
      <c r="G33" s="154" t="s">
        <v>323</v>
      </c>
      <c r="H33" s="142"/>
      <c r="I33" s="142"/>
      <c r="J33" s="162"/>
      <c r="K33" s="165" t="str">
        <f>G33</f>
        <v>cull_cow</v>
      </c>
      <c r="L33" s="142"/>
      <c r="M33" s="142" t="s">
        <v>84</v>
      </c>
      <c r="N33" s="155"/>
      <c r="O33" s="143"/>
      <c r="P33" s="144" t="s">
        <v>287</v>
      </c>
      <c r="Q33" s="144"/>
      <c r="R33" s="143" t="s">
        <v>314</v>
      </c>
      <c r="S33" s="93" t="s">
        <v>302</v>
      </c>
      <c r="AD33" s="170"/>
      <c r="AE33" s="140">
        <v>1</v>
      </c>
      <c r="AF33" s="140">
        <v>1</v>
      </c>
      <c r="AG33" s="140">
        <v>0</v>
      </c>
      <c r="AH33" s="140">
        <v>0</v>
      </c>
      <c r="AI33" s="140">
        <v>0</v>
      </c>
      <c r="AJ33" s="140">
        <v>1</v>
      </c>
      <c r="AL33" s="41">
        <v>1</v>
      </c>
      <c r="AM33" s="41">
        <v>1</v>
      </c>
      <c r="AN33" s="41">
        <v>0</v>
      </c>
      <c r="AO33" s="41">
        <v>0</v>
      </c>
      <c r="AP33" s="41">
        <v>0</v>
      </c>
      <c r="AQ33" s="41">
        <v>1</v>
      </c>
    </row>
    <row r="34" spans="1:43" ht="14.25" customHeight="1" x14ac:dyDescent="0.3">
      <c r="A34" s="145" t="str">
        <f>CONCATENATE("dry_matter_intake_",G33)</f>
        <v>dry_matter_intake_cull_cow</v>
      </c>
      <c r="B34" s="125">
        <f t="shared" si="2"/>
        <v>1</v>
      </c>
      <c r="C34" s="125">
        <f t="shared" si="1"/>
        <v>1</v>
      </c>
      <c r="D34" s="7" t="s">
        <v>22</v>
      </c>
      <c r="E34" s="128" t="s">
        <v>315</v>
      </c>
      <c r="F34" s="128"/>
      <c r="G34" s="156"/>
      <c r="H34" s="132"/>
      <c r="I34" s="132"/>
      <c r="J34" s="163"/>
      <c r="K34" s="166"/>
      <c r="L34" s="132"/>
      <c r="M34" s="132" t="s">
        <v>84</v>
      </c>
      <c r="N34" s="157"/>
      <c r="O34" s="129"/>
      <c r="P34" s="2" t="s">
        <v>287</v>
      </c>
      <c r="R34" t="s">
        <v>316</v>
      </c>
      <c r="S34" s="11" t="s">
        <v>86</v>
      </c>
      <c r="AD34" s="171"/>
      <c r="AE34" s="125">
        <v>1</v>
      </c>
      <c r="AF34" s="125">
        <v>1</v>
      </c>
      <c r="AG34" s="125">
        <v>0</v>
      </c>
      <c r="AH34" s="125">
        <v>0</v>
      </c>
      <c r="AI34" s="125">
        <v>0</v>
      </c>
      <c r="AJ34" s="125">
        <v>1</v>
      </c>
      <c r="AL34" s="7">
        <v>1</v>
      </c>
      <c r="AM34" s="7">
        <v>1</v>
      </c>
      <c r="AN34" s="7">
        <v>0</v>
      </c>
      <c r="AO34" s="7">
        <v>0</v>
      </c>
      <c r="AP34" s="7">
        <v>0</v>
      </c>
      <c r="AQ34" s="7">
        <v>1</v>
      </c>
    </row>
    <row r="35" spans="1:43" ht="14.25" customHeight="1" x14ac:dyDescent="0.3">
      <c r="A35" s="145" t="str">
        <f>CONCATENATE("meat_quantity_",G33)</f>
        <v>meat_quantity_cull_cow</v>
      </c>
      <c r="B35" s="125">
        <f t="shared" si="2"/>
        <v>1</v>
      </c>
      <c r="C35" s="125">
        <f t="shared" si="1"/>
        <v>1</v>
      </c>
      <c r="D35" s="7" t="s">
        <v>22</v>
      </c>
      <c r="E35" s="128" t="s">
        <v>574</v>
      </c>
      <c r="F35" s="128"/>
      <c r="G35" s="156"/>
      <c r="H35" s="132"/>
      <c r="I35" s="132"/>
      <c r="J35" s="163"/>
      <c r="K35" s="166"/>
      <c r="L35" s="132"/>
      <c r="M35" s="132" t="s">
        <v>84</v>
      </c>
      <c r="N35" s="157"/>
      <c r="O35" s="129"/>
      <c r="P35" s="2" t="s">
        <v>287</v>
      </c>
      <c r="R35" t="s">
        <v>325</v>
      </c>
      <c r="S35" s="11" t="s">
        <v>86</v>
      </c>
      <c r="AD35" s="171"/>
      <c r="AE35" s="125">
        <v>1</v>
      </c>
      <c r="AF35" s="125">
        <v>1</v>
      </c>
      <c r="AG35" s="125">
        <v>0</v>
      </c>
      <c r="AH35" s="125">
        <v>0</v>
      </c>
      <c r="AI35" s="125">
        <v>0</v>
      </c>
      <c r="AJ35" s="125">
        <v>1</v>
      </c>
      <c r="AL35" s="7">
        <v>1</v>
      </c>
      <c r="AM35" s="7">
        <v>1</v>
      </c>
      <c r="AN35" s="7">
        <v>0</v>
      </c>
      <c r="AO35" s="7">
        <v>0</v>
      </c>
      <c r="AP35" s="7">
        <v>0</v>
      </c>
      <c r="AQ35" s="7">
        <v>1</v>
      </c>
    </row>
    <row r="36" spans="1:43" ht="14.25" customHeight="1" x14ac:dyDescent="0.3">
      <c r="A36" s="145" t="str">
        <f>CONCATENATE("meat_price_",G33)</f>
        <v>meat_price_cull_cow</v>
      </c>
      <c r="B36" s="125">
        <f t="shared" si="2"/>
        <v>1</v>
      </c>
      <c r="C36" s="125">
        <f t="shared" si="1"/>
        <v>1</v>
      </c>
      <c r="D36" s="7" t="s">
        <v>22</v>
      </c>
      <c r="E36" s="128" t="s">
        <v>326</v>
      </c>
      <c r="F36" s="128"/>
      <c r="G36" s="156"/>
      <c r="H36" s="132"/>
      <c r="I36" s="132"/>
      <c r="J36" s="163"/>
      <c r="K36" s="166"/>
      <c r="L36" s="132"/>
      <c r="M36" s="132" t="s">
        <v>84</v>
      </c>
      <c r="N36" s="157"/>
      <c r="O36" s="129"/>
      <c r="P36" s="2" t="s">
        <v>287</v>
      </c>
      <c r="Q36" s="2" t="s">
        <v>142</v>
      </c>
      <c r="R36" t="s">
        <v>327</v>
      </c>
      <c r="S36" s="11" t="s">
        <v>310</v>
      </c>
      <c r="AD36" s="171"/>
      <c r="AE36" s="125">
        <v>1</v>
      </c>
      <c r="AF36" s="125">
        <v>1</v>
      </c>
      <c r="AG36" s="125">
        <v>0</v>
      </c>
      <c r="AH36" s="125">
        <v>0</v>
      </c>
      <c r="AI36" s="125">
        <v>0</v>
      </c>
      <c r="AJ36" s="125">
        <v>1</v>
      </c>
      <c r="AL36" s="7">
        <v>1</v>
      </c>
      <c r="AM36" s="7">
        <v>1</v>
      </c>
      <c r="AN36" s="7">
        <v>0</v>
      </c>
      <c r="AO36" s="7">
        <v>0</v>
      </c>
      <c r="AP36" s="7">
        <v>0</v>
      </c>
      <c r="AQ36" s="7">
        <v>1</v>
      </c>
    </row>
    <row r="37" spans="1:43" s="38" customFormat="1" ht="14.25" customHeight="1" x14ac:dyDescent="0.3">
      <c r="A37" s="146" t="str">
        <f>CONCATENATE("time_",G33)</f>
        <v>time_cull_cow</v>
      </c>
      <c r="B37" s="133">
        <f t="shared" si="2"/>
        <v>1</v>
      </c>
      <c r="C37" s="133">
        <f t="shared" si="1"/>
        <v>1</v>
      </c>
      <c r="D37" s="38" t="s">
        <v>22</v>
      </c>
      <c r="E37" s="150" t="s">
        <v>321</v>
      </c>
      <c r="F37" s="150"/>
      <c r="G37" s="158"/>
      <c r="H37" s="135"/>
      <c r="I37" s="135"/>
      <c r="J37" s="164"/>
      <c r="K37" s="167"/>
      <c r="L37" s="135"/>
      <c r="M37" s="135" t="s">
        <v>84</v>
      </c>
      <c r="N37" s="159"/>
      <c r="O37" s="151"/>
      <c r="P37" s="136" t="s">
        <v>287</v>
      </c>
      <c r="Q37" s="136"/>
      <c r="R37" s="152" t="s">
        <v>322</v>
      </c>
      <c r="S37" s="99" t="s">
        <v>310</v>
      </c>
      <c r="AD37" s="172"/>
      <c r="AE37" s="133">
        <v>1</v>
      </c>
      <c r="AF37" s="133">
        <v>1</v>
      </c>
      <c r="AG37" s="133">
        <v>0</v>
      </c>
      <c r="AH37" s="133">
        <v>0</v>
      </c>
      <c r="AI37" s="133">
        <v>0</v>
      </c>
      <c r="AJ37" s="133">
        <v>1</v>
      </c>
      <c r="AL37" s="38">
        <v>1</v>
      </c>
      <c r="AM37" s="38">
        <v>1</v>
      </c>
      <c r="AN37" s="38">
        <v>0</v>
      </c>
      <c r="AO37" s="38">
        <v>0</v>
      </c>
      <c r="AP37" s="38">
        <v>0</v>
      </c>
      <c r="AQ37" s="38">
        <v>1</v>
      </c>
    </row>
    <row r="38" spans="1:43" s="41" customFormat="1" x14ac:dyDescent="0.3">
      <c r="A38" s="147" t="str">
        <f>CONCATENATE("name_animal",COUNTIF(A$15:A37,"name_animal*")+1)</f>
        <v>name_animal3</v>
      </c>
      <c r="B38" s="140">
        <f t="shared" si="2"/>
        <v>1</v>
      </c>
      <c r="C38" s="140">
        <f t="shared" si="1"/>
        <v>1</v>
      </c>
      <c r="D38" s="41" t="s">
        <v>22</v>
      </c>
      <c r="E38" s="141" t="s">
        <v>140</v>
      </c>
      <c r="F38" s="141"/>
      <c r="G38" s="154" t="s">
        <v>328</v>
      </c>
      <c r="H38" s="142"/>
      <c r="I38" s="142"/>
      <c r="J38" s="162"/>
      <c r="K38" s="165" t="str">
        <f>G38</f>
        <v>name_animalX</v>
      </c>
      <c r="L38" s="142"/>
      <c r="M38" s="142" t="s">
        <v>84</v>
      </c>
      <c r="N38" s="155"/>
      <c r="O38" s="143"/>
      <c r="P38" s="144" t="s">
        <v>287</v>
      </c>
      <c r="Q38" s="144"/>
      <c r="R38" s="143" t="s">
        <v>314</v>
      </c>
      <c r="S38" s="93" t="s">
        <v>302</v>
      </c>
      <c r="AD38" s="170"/>
      <c r="AE38" s="140">
        <v>1</v>
      </c>
      <c r="AF38" s="140">
        <v>1</v>
      </c>
      <c r="AG38" s="140">
        <v>0</v>
      </c>
      <c r="AH38" s="140">
        <v>1</v>
      </c>
      <c r="AI38" s="140">
        <v>0</v>
      </c>
      <c r="AJ38" s="140">
        <v>1</v>
      </c>
      <c r="AL38" s="41">
        <v>1</v>
      </c>
      <c r="AM38" s="41">
        <v>1</v>
      </c>
      <c r="AN38" s="41">
        <v>0</v>
      </c>
      <c r="AO38" s="41">
        <v>1</v>
      </c>
      <c r="AP38" s="41">
        <v>0</v>
      </c>
      <c r="AQ38" s="41">
        <v>1</v>
      </c>
    </row>
    <row r="39" spans="1:43" ht="14.25" customHeight="1" x14ac:dyDescent="0.3">
      <c r="A39" s="148" t="str">
        <f>CONCATENATE("dry_matter_intake_",G38)</f>
        <v>dry_matter_intake_name_animalX</v>
      </c>
      <c r="B39" s="125">
        <f t="shared" si="2"/>
        <v>1</v>
      </c>
      <c r="C39" s="125">
        <f t="shared" si="1"/>
        <v>1</v>
      </c>
      <c r="D39" s="7" t="s">
        <v>22</v>
      </c>
      <c r="E39" s="128" t="s">
        <v>315</v>
      </c>
      <c r="F39" s="128"/>
      <c r="G39" s="156"/>
      <c r="H39" s="132"/>
      <c r="I39" s="132"/>
      <c r="J39" s="163"/>
      <c r="K39" s="166"/>
      <c r="L39" s="132"/>
      <c r="M39" s="132" t="s">
        <v>84</v>
      </c>
      <c r="N39" s="157"/>
      <c r="O39" s="129"/>
      <c r="P39" s="2" t="s">
        <v>287</v>
      </c>
      <c r="R39" t="s">
        <v>316</v>
      </c>
      <c r="S39" s="11" t="s">
        <v>86</v>
      </c>
      <c r="AD39" s="171"/>
      <c r="AE39" s="125">
        <v>1</v>
      </c>
      <c r="AF39" s="125">
        <v>1</v>
      </c>
      <c r="AG39" s="125">
        <v>0</v>
      </c>
      <c r="AH39" s="125">
        <v>1</v>
      </c>
      <c r="AI39" s="125">
        <v>0</v>
      </c>
      <c r="AJ39" s="125">
        <v>1</v>
      </c>
      <c r="AL39" s="7">
        <v>1</v>
      </c>
      <c r="AM39" s="7">
        <v>1</v>
      </c>
      <c r="AN39" s="7">
        <v>0</v>
      </c>
      <c r="AO39" s="7">
        <v>1</v>
      </c>
      <c r="AP39" s="7">
        <v>0</v>
      </c>
      <c r="AQ39" s="7">
        <v>1</v>
      </c>
    </row>
    <row r="40" spans="1:43" ht="14.25" customHeight="1" x14ac:dyDescent="0.3">
      <c r="A40" s="148" t="str">
        <f>CONCATENATE("meat_quantity_",G38)</f>
        <v>meat_quantity_name_animalX</v>
      </c>
      <c r="B40" s="125">
        <f t="shared" si="2"/>
        <v>1</v>
      </c>
      <c r="C40" s="125">
        <f t="shared" si="1"/>
        <v>1</v>
      </c>
      <c r="D40" s="7" t="s">
        <v>22</v>
      </c>
      <c r="E40" s="128" t="s">
        <v>575</v>
      </c>
      <c r="F40" s="128"/>
      <c r="G40" s="156"/>
      <c r="H40" s="132"/>
      <c r="I40" s="132"/>
      <c r="J40" s="163"/>
      <c r="K40" s="166"/>
      <c r="L40" s="132"/>
      <c r="M40" s="132" t="s">
        <v>84</v>
      </c>
      <c r="N40" s="157"/>
      <c r="O40" s="129"/>
      <c r="P40" s="2" t="s">
        <v>287</v>
      </c>
      <c r="R40" t="s">
        <v>325</v>
      </c>
      <c r="S40" s="11" t="s">
        <v>86</v>
      </c>
      <c r="AD40" s="171"/>
      <c r="AE40" s="125">
        <v>1</v>
      </c>
      <c r="AF40" s="125">
        <v>1</v>
      </c>
      <c r="AG40" s="125">
        <v>0</v>
      </c>
      <c r="AH40" s="125">
        <v>1</v>
      </c>
      <c r="AI40" s="125">
        <v>0</v>
      </c>
      <c r="AJ40" s="125">
        <v>1</v>
      </c>
      <c r="AL40" s="7">
        <v>1</v>
      </c>
      <c r="AM40" s="7">
        <v>1</v>
      </c>
      <c r="AN40" s="7">
        <v>0</v>
      </c>
      <c r="AO40" s="7">
        <v>1</v>
      </c>
      <c r="AP40" s="7">
        <v>0</v>
      </c>
      <c r="AQ40" s="7">
        <v>1</v>
      </c>
    </row>
    <row r="41" spans="1:43" ht="14.25" customHeight="1" x14ac:dyDescent="0.3">
      <c r="A41" s="148" t="str">
        <f>CONCATENATE("meat_price_",G38)</f>
        <v>meat_price_name_animalX</v>
      </c>
      <c r="B41" s="125">
        <f t="shared" si="2"/>
        <v>1</v>
      </c>
      <c r="C41" s="125">
        <f t="shared" si="1"/>
        <v>1</v>
      </c>
      <c r="D41" s="7" t="s">
        <v>22</v>
      </c>
      <c r="E41" s="128" t="s">
        <v>576</v>
      </c>
      <c r="F41" s="128"/>
      <c r="G41" s="156"/>
      <c r="H41" s="132"/>
      <c r="I41" s="132"/>
      <c r="J41" s="163"/>
      <c r="K41" s="166"/>
      <c r="L41" s="132"/>
      <c r="M41" s="132" t="s">
        <v>84</v>
      </c>
      <c r="N41" s="157"/>
      <c r="O41" s="129"/>
      <c r="P41" s="2" t="s">
        <v>287</v>
      </c>
      <c r="Q41" s="2" t="s">
        <v>142</v>
      </c>
      <c r="R41" t="s">
        <v>327</v>
      </c>
      <c r="S41" s="11" t="s">
        <v>310</v>
      </c>
      <c r="AD41" s="171"/>
      <c r="AE41" s="125">
        <v>1</v>
      </c>
      <c r="AF41" s="125">
        <v>1</v>
      </c>
      <c r="AG41" s="125">
        <v>0</v>
      </c>
      <c r="AH41" s="125">
        <v>1</v>
      </c>
      <c r="AI41" s="125">
        <v>0</v>
      </c>
      <c r="AJ41" s="125">
        <v>1</v>
      </c>
      <c r="AL41" s="7">
        <v>1</v>
      </c>
      <c r="AM41" s="7">
        <v>1</v>
      </c>
      <c r="AN41" s="7">
        <v>0</v>
      </c>
      <c r="AO41" s="7">
        <v>1</v>
      </c>
      <c r="AP41" s="7">
        <v>0</v>
      </c>
      <c r="AQ41" s="7">
        <v>1</v>
      </c>
    </row>
    <row r="42" spans="1:43" s="38" customFormat="1" ht="14.25" customHeight="1" x14ac:dyDescent="0.3">
      <c r="A42" s="149" t="str">
        <f>CONCATENATE("time_",G38)</f>
        <v>time_name_animalX</v>
      </c>
      <c r="B42" s="133">
        <f t="shared" si="2"/>
        <v>1</v>
      </c>
      <c r="C42" s="133">
        <f t="shared" si="1"/>
        <v>1</v>
      </c>
      <c r="D42" s="38" t="s">
        <v>22</v>
      </c>
      <c r="E42" s="150" t="s">
        <v>321</v>
      </c>
      <c r="F42" s="150"/>
      <c r="G42" s="158"/>
      <c r="H42" s="135"/>
      <c r="I42" s="135"/>
      <c r="J42" s="164"/>
      <c r="K42" s="167"/>
      <c r="L42" s="135"/>
      <c r="M42" s="135" t="s">
        <v>84</v>
      </c>
      <c r="N42" s="159"/>
      <c r="O42" s="151"/>
      <c r="P42" s="136" t="s">
        <v>287</v>
      </c>
      <c r="Q42" s="136"/>
      <c r="R42" s="152" t="s">
        <v>322</v>
      </c>
      <c r="S42" s="99" t="s">
        <v>310</v>
      </c>
      <c r="AD42" s="172"/>
      <c r="AE42" s="133">
        <v>1</v>
      </c>
      <c r="AF42" s="133">
        <v>1</v>
      </c>
      <c r="AG42" s="133">
        <v>0</v>
      </c>
      <c r="AH42" s="133">
        <v>1</v>
      </c>
      <c r="AI42" s="133">
        <v>0</v>
      </c>
      <c r="AJ42" s="133">
        <v>1</v>
      </c>
      <c r="AL42" s="38">
        <v>1</v>
      </c>
      <c r="AM42" s="38">
        <v>1</v>
      </c>
      <c r="AN42" s="38">
        <v>0</v>
      </c>
      <c r="AO42" s="38">
        <v>1</v>
      </c>
      <c r="AP42" s="38">
        <v>0</v>
      </c>
      <c r="AQ42" s="38">
        <v>1</v>
      </c>
    </row>
    <row r="43" spans="1:43" ht="14.25" customHeight="1" x14ac:dyDescent="0.3">
      <c r="A43" s="40" t="str">
        <f>CONCATENATE("name_manure_management",COUNTIF(A$15:A37,"name_manure_management*")+1)</f>
        <v>name_manure_management1</v>
      </c>
      <c r="B43" s="125">
        <f t="shared" si="2"/>
        <v>1</v>
      </c>
      <c r="C43" s="125">
        <f t="shared" si="1"/>
        <v>1</v>
      </c>
      <c r="D43" s="7" t="s">
        <v>22</v>
      </c>
      <c r="E43" s="128" t="s">
        <v>329</v>
      </c>
      <c r="F43" s="128"/>
      <c r="G43" s="160" t="s">
        <v>274</v>
      </c>
      <c r="H43" s="131"/>
      <c r="I43" s="131"/>
      <c r="J43" s="71"/>
      <c r="K43" s="168" t="str">
        <f>G43</f>
        <v>Grazing</v>
      </c>
      <c r="L43" s="131"/>
      <c r="M43" s="131" t="s">
        <v>84</v>
      </c>
      <c r="N43" s="161"/>
      <c r="O43" s="129"/>
      <c r="P43" s="2" t="s">
        <v>287</v>
      </c>
      <c r="R43" t="s">
        <v>330</v>
      </c>
      <c r="S43" s="11" t="s">
        <v>86</v>
      </c>
      <c r="AD43" s="171"/>
      <c r="AE43" s="125">
        <v>1</v>
      </c>
      <c r="AF43" s="125">
        <v>1</v>
      </c>
      <c r="AG43" s="125">
        <v>1</v>
      </c>
      <c r="AH43" s="125">
        <v>1</v>
      </c>
      <c r="AI43" s="125">
        <v>1</v>
      </c>
      <c r="AJ43" s="125">
        <v>1</v>
      </c>
      <c r="AL43" s="7">
        <v>1</v>
      </c>
      <c r="AM43" s="7">
        <v>1</v>
      </c>
      <c r="AN43" s="7">
        <v>0</v>
      </c>
      <c r="AO43" s="7">
        <v>0</v>
      </c>
      <c r="AP43" s="7">
        <v>0</v>
      </c>
      <c r="AQ43" s="7">
        <v>1</v>
      </c>
    </row>
    <row r="44" spans="1:43" ht="14.25" customHeight="1" x14ac:dyDescent="0.3">
      <c r="A44" s="40" t="str">
        <f>CONCATENATE("time_",G43)</f>
        <v>time_Grazing</v>
      </c>
      <c r="B44" s="125">
        <f t="shared" si="2"/>
        <v>1</v>
      </c>
      <c r="C44" s="125">
        <f t="shared" si="1"/>
        <v>1</v>
      </c>
      <c r="D44" s="7" t="s">
        <v>22</v>
      </c>
      <c r="E44" s="128" t="s">
        <v>331</v>
      </c>
      <c r="F44" s="128"/>
      <c r="G44" s="156"/>
      <c r="H44" s="132"/>
      <c r="I44" s="132"/>
      <c r="J44" s="163"/>
      <c r="K44" s="166"/>
      <c r="L44" s="132"/>
      <c r="M44" s="132" t="s">
        <v>84</v>
      </c>
      <c r="N44" s="157"/>
      <c r="O44" s="129"/>
      <c r="P44" s="2" t="s">
        <v>287</v>
      </c>
      <c r="R44" t="s">
        <v>332</v>
      </c>
      <c r="S44" s="11" t="s">
        <v>86</v>
      </c>
      <c r="AD44" s="171"/>
      <c r="AE44" s="125">
        <v>1</v>
      </c>
      <c r="AF44" s="125">
        <v>1</v>
      </c>
      <c r="AG44" s="125">
        <v>1</v>
      </c>
      <c r="AH44" s="125">
        <v>1</v>
      </c>
      <c r="AI44" s="125">
        <v>1</v>
      </c>
      <c r="AJ44" s="125">
        <v>1</v>
      </c>
      <c r="AL44" s="7">
        <v>1</v>
      </c>
      <c r="AM44" s="7">
        <v>1</v>
      </c>
      <c r="AN44" s="7">
        <v>0</v>
      </c>
      <c r="AO44" s="7">
        <v>0</v>
      </c>
      <c r="AP44" s="7">
        <v>0</v>
      </c>
      <c r="AQ44" s="7">
        <v>1</v>
      </c>
    </row>
    <row r="45" spans="1:43" s="41" customFormat="1" ht="14.25" customHeight="1" x14ac:dyDescent="0.3">
      <c r="A45" s="147" t="str">
        <f>CONCATENATE("name_manure_management",COUNTIF(A$15:A44,"name_manure_management*")+1)</f>
        <v>name_manure_management2</v>
      </c>
      <c r="B45" s="140">
        <f t="shared" si="2"/>
        <v>1</v>
      </c>
      <c r="C45" s="140">
        <f t="shared" si="1"/>
        <v>1</v>
      </c>
      <c r="D45" s="41" t="s">
        <v>22</v>
      </c>
      <c r="E45" s="46" t="s">
        <v>329</v>
      </c>
      <c r="F45" s="46"/>
      <c r="G45" s="154" t="s">
        <v>259</v>
      </c>
      <c r="H45" s="142"/>
      <c r="I45" s="142"/>
      <c r="J45" s="162"/>
      <c r="K45" s="165" t="str">
        <f>G45</f>
        <v>Solid storage</v>
      </c>
      <c r="L45" s="142"/>
      <c r="M45" s="142" t="s">
        <v>84</v>
      </c>
      <c r="N45" s="155"/>
      <c r="O45" s="47"/>
      <c r="P45" s="144" t="s">
        <v>287</v>
      </c>
      <c r="Q45" s="144"/>
      <c r="R45" s="143" t="s">
        <v>330</v>
      </c>
      <c r="S45" s="93" t="s">
        <v>86</v>
      </c>
      <c r="AD45" s="170"/>
      <c r="AE45" s="140">
        <v>1</v>
      </c>
      <c r="AF45" s="140">
        <v>1</v>
      </c>
      <c r="AG45" s="140">
        <v>1</v>
      </c>
      <c r="AH45" s="140">
        <v>1</v>
      </c>
      <c r="AI45" s="140">
        <v>1</v>
      </c>
      <c r="AJ45" s="140">
        <v>1</v>
      </c>
      <c r="AL45" s="41">
        <v>1</v>
      </c>
      <c r="AM45" s="41">
        <v>1</v>
      </c>
      <c r="AN45" s="41">
        <v>0</v>
      </c>
      <c r="AO45" s="41">
        <v>0</v>
      </c>
      <c r="AP45" s="41">
        <v>0</v>
      </c>
      <c r="AQ45" s="41">
        <v>1</v>
      </c>
    </row>
    <row r="46" spans="1:43" s="38" customFormat="1" ht="14.25" customHeight="1" x14ac:dyDescent="0.3">
      <c r="A46" s="149" t="str">
        <f>CONCATENATE("time_",G45)</f>
        <v>time_Solid storage</v>
      </c>
      <c r="B46" s="133">
        <f t="shared" si="2"/>
        <v>1</v>
      </c>
      <c r="C46" s="133">
        <f t="shared" si="1"/>
        <v>1</v>
      </c>
      <c r="D46" s="38" t="s">
        <v>22</v>
      </c>
      <c r="E46" s="150" t="s">
        <v>331</v>
      </c>
      <c r="F46" s="150"/>
      <c r="G46" s="158"/>
      <c r="H46" s="135"/>
      <c r="I46" s="135"/>
      <c r="J46" s="164"/>
      <c r="K46" s="167"/>
      <c r="L46" s="135"/>
      <c r="M46" s="135" t="s">
        <v>84</v>
      </c>
      <c r="N46" s="159"/>
      <c r="O46" s="151"/>
      <c r="P46" s="136" t="s">
        <v>287</v>
      </c>
      <c r="Q46" s="136"/>
      <c r="R46" s="152" t="s">
        <v>332</v>
      </c>
      <c r="S46" s="99" t="s">
        <v>86</v>
      </c>
      <c r="AD46" s="172"/>
      <c r="AE46" s="133">
        <v>1</v>
      </c>
      <c r="AF46" s="133">
        <v>1</v>
      </c>
      <c r="AG46" s="133">
        <v>1</v>
      </c>
      <c r="AH46" s="133">
        <v>1</v>
      </c>
      <c r="AI46" s="133">
        <v>1</v>
      </c>
      <c r="AJ46" s="133">
        <v>1</v>
      </c>
      <c r="AL46" s="38">
        <v>1</v>
      </c>
      <c r="AM46" s="38">
        <v>1</v>
      </c>
      <c r="AN46" s="38">
        <v>0</v>
      </c>
      <c r="AO46" s="38">
        <v>0</v>
      </c>
      <c r="AP46" s="38">
        <v>0</v>
      </c>
      <c r="AQ46" s="38">
        <v>1</v>
      </c>
    </row>
    <row r="47" spans="1:43" ht="14.25" customHeight="1" x14ac:dyDescent="0.3">
      <c r="A47" s="1" t="s">
        <v>333</v>
      </c>
      <c r="B47" s="125">
        <f t="shared" si="2"/>
        <v>1</v>
      </c>
      <c r="C47" s="125">
        <f t="shared" si="1"/>
        <v>1</v>
      </c>
      <c r="D47" s="7" t="s">
        <v>22</v>
      </c>
      <c r="E47" s="128" t="s">
        <v>334</v>
      </c>
      <c r="F47" s="128"/>
      <c r="G47" s="156"/>
      <c r="H47" s="132"/>
      <c r="I47" s="132"/>
      <c r="J47" s="163"/>
      <c r="K47" s="166"/>
      <c r="L47" s="132"/>
      <c r="M47" s="132" t="s">
        <v>84</v>
      </c>
      <c r="N47" s="157"/>
      <c r="O47" s="129"/>
      <c r="P47" s="2" t="s">
        <v>287</v>
      </c>
      <c r="R47" t="s">
        <v>335</v>
      </c>
      <c r="S47" s="11" t="s">
        <v>86</v>
      </c>
      <c r="AD47" s="171"/>
      <c r="AE47" s="125">
        <v>1</v>
      </c>
      <c r="AF47" s="125">
        <v>1</v>
      </c>
      <c r="AG47" s="125">
        <v>1</v>
      </c>
      <c r="AH47" s="125">
        <v>1</v>
      </c>
      <c r="AI47" s="125">
        <v>1</v>
      </c>
      <c r="AJ47" s="125">
        <v>1</v>
      </c>
      <c r="AL47" s="7">
        <v>1</v>
      </c>
      <c r="AM47" s="7">
        <v>1</v>
      </c>
      <c r="AN47" s="7">
        <v>1</v>
      </c>
      <c r="AO47" s="7">
        <v>1</v>
      </c>
      <c r="AP47" s="7">
        <v>1</v>
      </c>
      <c r="AQ47" s="7">
        <v>1</v>
      </c>
    </row>
    <row r="48" spans="1:43" x14ac:dyDescent="0.3">
      <c r="A48" s="138" t="s">
        <v>336</v>
      </c>
      <c r="B48" s="125">
        <f t="shared" si="2"/>
        <v>1</v>
      </c>
      <c r="C48" s="125">
        <f t="shared" ref="C48:C66" si="3">HLOOKUP($J$14,$AL$15:$AQ$1048576,ROW(C48)-ROW(AL$15)+1,FALSE)</f>
        <v>1</v>
      </c>
      <c r="D48" s="7" t="s">
        <v>25</v>
      </c>
      <c r="E48" s="16" t="s">
        <v>568</v>
      </c>
      <c r="G48" s="156"/>
      <c r="H48" s="132"/>
      <c r="I48" s="132"/>
      <c r="J48" s="163"/>
      <c r="K48" s="166"/>
      <c r="L48" s="132"/>
      <c r="M48" s="132" t="s">
        <v>84</v>
      </c>
      <c r="N48" s="157"/>
      <c r="P48" s="2" t="s">
        <v>287</v>
      </c>
      <c r="Q48" s="2" t="s">
        <v>94</v>
      </c>
      <c r="R48" t="s">
        <v>338</v>
      </c>
      <c r="S48" s="11" t="s">
        <v>302</v>
      </c>
      <c r="AD48" s="171"/>
      <c r="AE48" s="125">
        <v>1</v>
      </c>
      <c r="AF48" s="125">
        <v>1</v>
      </c>
      <c r="AG48" s="125">
        <v>1</v>
      </c>
      <c r="AH48" s="125">
        <v>1</v>
      </c>
      <c r="AI48" s="125">
        <v>1</v>
      </c>
      <c r="AJ48" s="125">
        <v>1</v>
      </c>
      <c r="AL48" s="7">
        <v>1</v>
      </c>
      <c r="AM48" s="7">
        <v>1</v>
      </c>
      <c r="AN48" s="7">
        <v>1</v>
      </c>
      <c r="AO48" s="7">
        <v>1</v>
      </c>
      <c r="AP48" s="7">
        <v>1</v>
      </c>
      <c r="AQ48" s="7">
        <v>1</v>
      </c>
    </row>
    <row r="49" spans="1:43" x14ac:dyDescent="0.3">
      <c r="A49" s="1" t="s">
        <v>336</v>
      </c>
      <c r="B49" s="125">
        <f t="shared" si="2"/>
        <v>1</v>
      </c>
      <c r="C49" s="125">
        <f t="shared" si="3"/>
        <v>1</v>
      </c>
      <c r="D49" s="7" t="s">
        <v>26</v>
      </c>
      <c r="E49" s="16" t="s">
        <v>568</v>
      </c>
      <c r="G49" s="156"/>
      <c r="H49" s="132"/>
      <c r="I49" s="132"/>
      <c r="J49" s="163"/>
      <c r="K49" s="166"/>
      <c r="L49" s="132"/>
      <c r="M49" s="132" t="s">
        <v>84</v>
      </c>
      <c r="N49" s="157"/>
      <c r="P49" s="2" t="s">
        <v>287</v>
      </c>
      <c r="Q49" s="2" t="s">
        <v>94</v>
      </c>
      <c r="R49" t="s">
        <v>338</v>
      </c>
      <c r="S49" s="11" t="s">
        <v>302</v>
      </c>
      <c r="AD49" s="171"/>
      <c r="AE49" s="125">
        <v>1</v>
      </c>
      <c r="AF49" s="125">
        <v>1</v>
      </c>
      <c r="AG49" s="125">
        <v>1</v>
      </c>
      <c r="AH49" s="125">
        <v>1</v>
      </c>
      <c r="AI49" s="125">
        <v>1</v>
      </c>
      <c r="AJ49" s="125">
        <v>1</v>
      </c>
      <c r="AL49" s="7">
        <v>1</v>
      </c>
      <c r="AM49" s="7">
        <v>1</v>
      </c>
      <c r="AN49" s="7">
        <v>1</v>
      </c>
      <c r="AO49" s="7">
        <v>1</v>
      </c>
      <c r="AP49" s="7">
        <v>1</v>
      </c>
      <c r="AQ49" s="7">
        <v>1</v>
      </c>
    </row>
    <row r="50" spans="1:43" x14ac:dyDescent="0.3">
      <c r="A50" s="138" t="s">
        <v>339</v>
      </c>
      <c r="B50" s="125">
        <f t="shared" si="2"/>
        <v>1</v>
      </c>
      <c r="C50" s="125">
        <f t="shared" si="3"/>
        <v>1</v>
      </c>
      <c r="D50" s="7" t="s">
        <v>25</v>
      </c>
      <c r="E50" s="128" t="s">
        <v>49</v>
      </c>
      <c r="F50" s="128"/>
      <c r="G50" s="190"/>
      <c r="H50" s="132"/>
      <c r="I50" s="132"/>
      <c r="J50" s="163"/>
      <c r="K50" s="190"/>
      <c r="L50" s="132"/>
      <c r="M50" s="132" t="s">
        <v>84</v>
      </c>
      <c r="N50" s="157"/>
      <c r="P50" s="2" t="s">
        <v>287</v>
      </c>
      <c r="R50" t="s">
        <v>340</v>
      </c>
      <c r="S50" s="11" t="s">
        <v>302</v>
      </c>
      <c r="AD50" s="171"/>
      <c r="AE50" s="125">
        <v>1</v>
      </c>
      <c r="AF50" s="125">
        <v>1</v>
      </c>
      <c r="AG50" s="125">
        <v>1</v>
      </c>
      <c r="AH50" s="125">
        <v>1</v>
      </c>
      <c r="AI50" s="125">
        <v>1</v>
      </c>
      <c r="AJ50" s="125">
        <v>1</v>
      </c>
      <c r="AL50" s="7">
        <v>1</v>
      </c>
      <c r="AM50" s="7">
        <v>1</v>
      </c>
      <c r="AN50" s="7">
        <v>1</v>
      </c>
      <c r="AO50" s="7">
        <v>1</v>
      </c>
      <c r="AP50" s="7">
        <v>1</v>
      </c>
      <c r="AQ50" s="7">
        <v>1</v>
      </c>
    </row>
    <row r="51" spans="1:43" x14ac:dyDescent="0.3">
      <c r="A51" s="1" t="s">
        <v>339</v>
      </c>
      <c r="B51" s="125">
        <f t="shared" si="2"/>
        <v>1</v>
      </c>
      <c r="C51" s="125">
        <f t="shared" si="3"/>
        <v>1</v>
      </c>
      <c r="D51" s="7" t="s">
        <v>26</v>
      </c>
      <c r="E51" s="128" t="s">
        <v>49</v>
      </c>
      <c r="F51" s="128"/>
      <c r="G51" s="190"/>
      <c r="H51" s="132"/>
      <c r="I51" s="132"/>
      <c r="J51" s="163"/>
      <c r="K51" s="190"/>
      <c r="L51" s="132"/>
      <c r="M51" s="132" t="s">
        <v>84</v>
      </c>
      <c r="N51" s="157"/>
      <c r="P51" s="2" t="s">
        <v>287</v>
      </c>
      <c r="R51" t="s">
        <v>340</v>
      </c>
      <c r="S51" s="11" t="s">
        <v>302</v>
      </c>
      <c r="AD51" s="171"/>
      <c r="AE51" s="125">
        <v>1</v>
      </c>
      <c r="AF51" s="125">
        <v>1</v>
      </c>
      <c r="AG51" s="125">
        <v>1</v>
      </c>
      <c r="AH51" s="125">
        <v>1</v>
      </c>
      <c r="AI51" s="125">
        <v>1</v>
      </c>
      <c r="AJ51" s="125">
        <v>1</v>
      </c>
      <c r="AL51" s="7">
        <v>1</v>
      </c>
      <c r="AM51" s="7">
        <v>1</v>
      </c>
      <c r="AN51" s="7">
        <v>1</v>
      </c>
      <c r="AO51" s="7">
        <v>1</v>
      </c>
      <c r="AP51" s="7">
        <v>1</v>
      </c>
      <c r="AQ51" s="7">
        <v>1</v>
      </c>
    </row>
    <row r="52" spans="1:43" s="41" customFormat="1" x14ac:dyDescent="0.3">
      <c r="A52" s="147" t="str">
        <f>CONCATENATE("name_energy",COUNTIF(A$15:A49,"name_energy*")+1)</f>
        <v>name_energy1</v>
      </c>
      <c r="B52" s="140">
        <f t="shared" si="2"/>
        <v>1</v>
      </c>
      <c r="C52" s="140">
        <f t="shared" si="3"/>
        <v>1</v>
      </c>
      <c r="D52" s="41" t="s">
        <v>22</v>
      </c>
      <c r="E52" s="141" t="s">
        <v>140</v>
      </c>
      <c r="F52" s="141"/>
      <c r="G52" s="65" t="s">
        <v>341</v>
      </c>
      <c r="H52" s="142"/>
      <c r="I52" s="142"/>
      <c r="J52" s="162"/>
      <c r="K52" s="165" t="str">
        <f>G52</f>
        <v>fuel_greenhouse_heating</v>
      </c>
      <c r="L52" s="142"/>
      <c r="M52" s="142" t="s">
        <v>84</v>
      </c>
      <c r="N52" s="155"/>
      <c r="P52" s="144" t="s">
        <v>287</v>
      </c>
      <c r="Q52" s="144"/>
      <c r="R52" s="48" t="s">
        <v>342</v>
      </c>
      <c r="S52" s="93" t="s">
        <v>302</v>
      </c>
      <c r="AD52" s="170"/>
      <c r="AE52" s="140">
        <v>0</v>
      </c>
      <c r="AF52" s="140">
        <v>0</v>
      </c>
      <c r="AG52" s="140">
        <v>0</v>
      </c>
      <c r="AH52" s="140">
        <v>0</v>
      </c>
      <c r="AI52" s="140">
        <v>1</v>
      </c>
      <c r="AJ52" s="140">
        <v>1</v>
      </c>
      <c r="AL52" s="41">
        <v>0</v>
      </c>
      <c r="AM52" s="41">
        <v>0</v>
      </c>
      <c r="AN52" s="41">
        <v>0</v>
      </c>
      <c r="AO52" s="41">
        <v>0</v>
      </c>
      <c r="AP52" s="41">
        <v>1</v>
      </c>
      <c r="AQ52" s="41">
        <v>1</v>
      </c>
    </row>
    <row r="53" spans="1:43" s="38" customFormat="1" x14ac:dyDescent="0.3">
      <c r="A53" s="149" t="str">
        <f>CONCATENATE("energy_quantity_",G52)</f>
        <v>energy_quantity_fuel_greenhouse_heating</v>
      </c>
      <c r="B53" s="133">
        <f t="shared" si="2"/>
        <v>1</v>
      </c>
      <c r="C53" s="133">
        <f t="shared" si="3"/>
        <v>1</v>
      </c>
      <c r="D53" s="38" t="s">
        <v>22</v>
      </c>
      <c r="E53" s="134" t="s">
        <v>569</v>
      </c>
      <c r="F53" s="134"/>
      <c r="G53" s="158"/>
      <c r="H53" s="135"/>
      <c r="I53" s="135"/>
      <c r="J53" s="164"/>
      <c r="K53" s="167"/>
      <c r="L53" s="135"/>
      <c r="M53" s="135" t="s">
        <v>84</v>
      </c>
      <c r="N53" s="159"/>
      <c r="P53" s="136" t="s">
        <v>287</v>
      </c>
      <c r="Q53" s="136"/>
      <c r="R53" s="39" t="s">
        <v>570</v>
      </c>
      <c r="S53" s="99" t="s">
        <v>302</v>
      </c>
      <c r="AD53" s="172"/>
      <c r="AE53" s="133">
        <v>0</v>
      </c>
      <c r="AF53" s="133">
        <v>0</v>
      </c>
      <c r="AG53" s="133">
        <v>0</v>
      </c>
      <c r="AH53" s="133">
        <v>0</v>
      </c>
      <c r="AI53" s="133">
        <v>1</v>
      </c>
      <c r="AJ53" s="133">
        <v>1</v>
      </c>
      <c r="AL53" s="38">
        <v>0</v>
      </c>
      <c r="AM53" s="38">
        <v>0</v>
      </c>
      <c r="AN53" s="38">
        <v>0</v>
      </c>
      <c r="AO53" s="38">
        <v>0</v>
      </c>
      <c r="AP53" s="38">
        <v>1</v>
      </c>
      <c r="AQ53" s="38">
        <v>1</v>
      </c>
    </row>
    <row r="54" spans="1:43" s="41" customFormat="1" x14ac:dyDescent="0.3">
      <c r="A54" s="139" t="str">
        <f>CONCATENATE("name_energy",COUNTIF(A$15:A53,"name_energy*")+1)</f>
        <v>name_energy2</v>
      </c>
      <c r="B54" s="140">
        <f t="shared" si="2"/>
        <v>1</v>
      </c>
      <c r="C54" s="140">
        <f t="shared" si="3"/>
        <v>0</v>
      </c>
      <c r="D54" s="41" t="s">
        <v>25</v>
      </c>
      <c r="E54" s="141" t="s">
        <v>140</v>
      </c>
      <c r="F54" s="141"/>
      <c r="G54" s="154" t="s">
        <v>343</v>
      </c>
      <c r="H54" s="142"/>
      <c r="I54" s="142"/>
      <c r="J54" s="162"/>
      <c r="K54" s="165" t="str">
        <f>G54</f>
        <v>XX_freezing</v>
      </c>
      <c r="L54" s="142"/>
      <c r="M54" s="142" t="s">
        <v>84</v>
      </c>
      <c r="N54" s="155"/>
      <c r="P54" s="144" t="s">
        <v>287</v>
      </c>
      <c r="Q54" s="144"/>
      <c r="R54" s="48" t="s">
        <v>342</v>
      </c>
      <c r="S54" s="93" t="s">
        <v>302</v>
      </c>
      <c r="AD54" s="170"/>
      <c r="AE54" s="140">
        <v>1</v>
      </c>
      <c r="AF54" s="140">
        <v>1</v>
      </c>
      <c r="AG54" s="140">
        <v>1</v>
      </c>
      <c r="AH54" s="140">
        <v>1</v>
      </c>
      <c r="AI54" s="140">
        <v>1</v>
      </c>
      <c r="AJ54" s="140">
        <v>1</v>
      </c>
      <c r="AL54" s="41">
        <v>0</v>
      </c>
      <c r="AM54" s="41">
        <v>0</v>
      </c>
      <c r="AN54" s="41">
        <v>0</v>
      </c>
      <c r="AO54" s="41">
        <v>0</v>
      </c>
      <c r="AP54" s="41">
        <v>0</v>
      </c>
      <c r="AQ54" s="41">
        <v>0</v>
      </c>
    </row>
    <row r="55" spans="1:43" s="38" customFormat="1" x14ac:dyDescent="0.3">
      <c r="A55" s="146" t="str">
        <f>CONCATENATE("energy_quantity_",G54)</f>
        <v>energy_quantity_XX_freezing</v>
      </c>
      <c r="B55" s="133">
        <f t="shared" si="2"/>
        <v>1</v>
      </c>
      <c r="C55" s="133">
        <f t="shared" si="3"/>
        <v>0</v>
      </c>
      <c r="D55" s="38" t="s">
        <v>25</v>
      </c>
      <c r="E55" s="134" t="s">
        <v>569</v>
      </c>
      <c r="F55" s="134"/>
      <c r="G55" s="158"/>
      <c r="H55" s="135"/>
      <c r="I55" s="135"/>
      <c r="J55" s="164"/>
      <c r="K55" s="167"/>
      <c r="L55" s="135"/>
      <c r="M55" s="135" t="s">
        <v>84</v>
      </c>
      <c r="N55" s="159"/>
      <c r="P55" s="136" t="s">
        <v>287</v>
      </c>
      <c r="Q55" s="136"/>
      <c r="R55" s="39" t="s">
        <v>570</v>
      </c>
      <c r="S55" s="99" t="s">
        <v>302</v>
      </c>
      <c r="AD55" s="172"/>
      <c r="AE55" s="133">
        <v>1</v>
      </c>
      <c r="AF55" s="133">
        <v>1</v>
      </c>
      <c r="AG55" s="133">
        <v>1</v>
      </c>
      <c r="AH55" s="133">
        <v>1</v>
      </c>
      <c r="AI55" s="133">
        <v>1</v>
      </c>
      <c r="AJ55" s="133">
        <v>1</v>
      </c>
      <c r="AL55" s="38">
        <v>0</v>
      </c>
      <c r="AM55" s="38">
        <v>0</v>
      </c>
      <c r="AN55" s="38">
        <v>0</v>
      </c>
      <c r="AO55" s="38">
        <v>0</v>
      </c>
      <c r="AP55" s="38">
        <v>0</v>
      </c>
      <c r="AQ55" s="38">
        <v>0</v>
      </c>
    </row>
    <row r="56" spans="1:43" s="41" customFormat="1" x14ac:dyDescent="0.3">
      <c r="A56" s="147" t="str">
        <f>CONCATENATE("name_energy",COUNTIF(A$15:A55,"name_energy*")+1)</f>
        <v>name_energy3</v>
      </c>
      <c r="B56" s="140">
        <f t="shared" si="2"/>
        <v>1</v>
      </c>
      <c r="C56" s="140">
        <f t="shared" si="3"/>
        <v>1</v>
      </c>
      <c r="D56" s="41" t="s">
        <v>28</v>
      </c>
      <c r="E56" s="141" t="s">
        <v>140</v>
      </c>
      <c r="F56" s="141"/>
      <c r="G56" s="65" t="s">
        <v>344</v>
      </c>
      <c r="H56" s="142"/>
      <c r="I56" s="142"/>
      <c r="J56" s="162"/>
      <c r="K56" s="165" t="str">
        <f>G56</f>
        <v>diesel_transportation</v>
      </c>
      <c r="L56" s="142"/>
      <c r="M56" s="142" t="s">
        <v>84</v>
      </c>
      <c r="N56" s="155"/>
      <c r="P56" s="144" t="s">
        <v>287</v>
      </c>
      <c r="Q56" s="144"/>
      <c r="R56" s="48" t="s">
        <v>342</v>
      </c>
      <c r="S56" s="93" t="s">
        <v>302</v>
      </c>
      <c r="AD56" s="170"/>
      <c r="AE56" s="140">
        <v>1</v>
      </c>
      <c r="AF56" s="140">
        <v>1</v>
      </c>
      <c r="AG56" s="140">
        <v>1</v>
      </c>
      <c r="AH56" s="140">
        <v>1</v>
      </c>
      <c r="AI56" s="140">
        <v>1</v>
      </c>
      <c r="AJ56" s="140">
        <v>1</v>
      </c>
      <c r="AL56" s="41">
        <v>0</v>
      </c>
      <c r="AM56" s="41">
        <v>0</v>
      </c>
      <c r="AN56" s="41">
        <v>1</v>
      </c>
      <c r="AO56" s="41">
        <v>1</v>
      </c>
      <c r="AP56" s="41">
        <v>1</v>
      </c>
      <c r="AQ56" s="41">
        <v>1</v>
      </c>
    </row>
    <row r="57" spans="1:43" s="38" customFormat="1" x14ac:dyDescent="0.3">
      <c r="A57" s="149" t="str">
        <f>CONCATENATE("energy_quantity_",G56)</f>
        <v>energy_quantity_diesel_transportation</v>
      </c>
      <c r="B57" s="133">
        <f t="shared" si="2"/>
        <v>1</v>
      </c>
      <c r="C57" s="133">
        <f t="shared" si="3"/>
        <v>1</v>
      </c>
      <c r="D57" s="38" t="s">
        <v>28</v>
      </c>
      <c r="E57" s="134" t="s">
        <v>569</v>
      </c>
      <c r="F57" s="134"/>
      <c r="G57" s="158"/>
      <c r="H57" s="135"/>
      <c r="I57" s="135"/>
      <c r="J57" s="164"/>
      <c r="K57" s="167"/>
      <c r="L57" s="135"/>
      <c r="M57" s="135" t="s">
        <v>84</v>
      </c>
      <c r="N57" s="159"/>
      <c r="P57" s="136" t="s">
        <v>287</v>
      </c>
      <c r="Q57" s="136"/>
      <c r="R57" s="39" t="s">
        <v>570</v>
      </c>
      <c r="S57" s="99" t="s">
        <v>302</v>
      </c>
      <c r="AD57" s="172"/>
      <c r="AE57" s="133">
        <v>1</v>
      </c>
      <c r="AF57" s="133">
        <v>1</v>
      </c>
      <c r="AG57" s="133">
        <v>1</v>
      </c>
      <c r="AH57" s="133">
        <v>1</v>
      </c>
      <c r="AI57" s="133">
        <v>1</v>
      </c>
      <c r="AJ57" s="133">
        <v>1</v>
      </c>
      <c r="AL57" s="38">
        <v>0</v>
      </c>
      <c r="AM57" s="38">
        <v>0</v>
      </c>
      <c r="AN57" s="38">
        <v>1</v>
      </c>
      <c r="AO57" s="38">
        <v>1</v>
      </c>
      <c r="AP57" s="38">
        <v>1</v>
      </c>
      <c r="AQ57" s="38">
        <v>1</v>
      </c>
    </row>
    <row r="58" spans="1:43" s="41" customFormat="1" x14ac:dyDescent="0.3">
      <c r="A58" s="139" t="str">
        <f>CONCATENATE("name_energy",COUNTIF(A$15:A57,"name_energy*")+1)</f>
        <v>name_energy4</v>
      </c>
      <c r="B58" s="140">
        <f t="shared" si="2"/>
        <v>1</v>
      </c>
      <c r="C58" s="140">
        <f t="shared" si="3"/>
        <v>1</v>
      </c>
      <c r="D58" s="49"/>
      <c r="E58" s="141" t="s">
        <v>140</v>
      </c>
      <c r="F58" s="141"/>
      <c r="G58" s="154"/>
      <c r="H58" s="142"/>
      <c r="I58" s="142"/>
      <c r="J58" s="162"/>
      <c r="K58" s="165">
        <f>G58</f>
        <v>0</v>
      </c>
      <c r="L58" s="142"/>
      <c r="M58" s="142" t="s">
        <v>84</v>
      </c>
      <c r="N58" s="155"/>
      <c r="P58" s="144" t="s">
        <v>287</v>
      </c>
      <c r="Q58" s="144"/>
      <c r="R58" s="48" t="s">
        <v>342</v>
      </c>
      <c r="S58" s="93" t="s">
        <v>302</v>
      </c>
      <c r="AD58" s="170"/>
      <c r="AE58" s="140">
        <v>1</v>
      </c>
      <c r="AF58" s="140">
        <v>1</v>
      </c>
      <c r="AG58" s="140">
        <v>1</v>
      </c>
      <c r="AH58" s="140">
        <v>1</v>
      </c>
      <c r="AI58" s="140">
        <v>1</v>
      </c>
      <c r="AJ58" s="140">
        <v>1</v>
      </c>
      <c r="AL58" s="41">
        <v>1</v>
      </c>
      <c r="AM58" s="41">
        <v>1</v>
      </c>
      <c r="AN58" s="41">
        <v>1</v>
      </c>
      <c r="AO58" s="41">
        <v>1</v>
      </c>
      <c r="AP58" s="41">
        <v>1</v>
      </c>
      <c r="AQ58" s="41">
        <v>1</v>
      </c>
    </row>
    <row r="59" spans="1:43" s="38" customFormat="1" x14ac:dyDescent="0.3">
      <c r="A59" s="146" t="str">
        <f>CONCATENATE("energy_quantity_",G58)</f>
        <v>energy_quantity_</v>
      </c>
      <c r="B59" s="133">
        <f t="shared" si="2"/>
        <v>1</v>
      </c>
      <c r="C59" s="133">
        <f t="shared" si="3"/>
        <v>1</v>
      </c>
      <c r="D59" s="50"/>
      <c r="E59" s="134" t="s">
        <v>569</v>
      </c>
      <c r="F59" s="134"/>
      <c r="G59" s="158"/>
      <c r="H59" s="135"/>
      <c r="I59" s="135"/>
      <c r="J59" s="164"/>
      <c r="K59" s="167"/>
      <c r="L59" s="135"/>
      <c r="M59" s="135" t="s">
        <v>84</v>
      </c>
      <c r="N59" s="159"/>
      <c r="P59" s="136" t="s">
        <v>287</v>
      </c>
      <c r="Q59" s="136"/>
      <c r="R59" s="39" t="s">
        <v>570</v>
      </c>
      <c r="S59" s="99" t="s">
        <v>302</v>
      </c>
      <c r="AD59" s="172"/>
      <c r="AE59" s="133">
        <v>1</v>
      </c>
      <c r="AF59" s="133">
        <v>1</v>
      </c>
      <c r="AG59" s="133">
        <v>1</v>
      </c>
      <c r="AH59" s="133">
        <v>1</v>
      </c>
      <c r="AI59" s="133">
        <v>1</v>
      </c>
      <c r="AJ59" s="133">
        <v>1</v>
      </c>
      <c r="AL59" s="38">
        <v>1</v>
      </c>
      <c r="AM59" s="38">
        <v>1</v>
      </c>
      <c r="AN59" s="38">
        <v>1</v>
      </c>
      <c r="AO59" s="38">
        <v>1</v>
      </c>
      <c r="AP59" s="38">
        <v>1</v>
      </c>
      <c r="AQ59" s="38">
        <v>1</v>
      </c>
    </row>
    <row r="60" spans="1:43" x14ac:dyDescent="0.3">
      <c r="A60" s="148" t="s">
        <v>245</v>
      </c>
      <c r="B60" s="125">
        <f t="shared" si="2"/>
        <v>1</v>
      </c>
      <c r="C60" s="125">
        <f t="shared" si="3"/>
        <v>1</v>
      </c>
      <c r="D60" s="41" t="s">
        <v>25</v>
      </c>
      <c r="E60" s="16" t="s">
        <v>140</v>
      </c>
      <c r="G60" s="156"/>
      <c r="H60" s="132"/>
      <c r="I60" s="132"/>
      <c r="J60" s="163"/>
      <c r="K60" s="166"/>
      <c r="L60" s="132"/>
      <c r="M60" s="132" t="s">
        <v>84</v>
      </c>
      <c r="N60" s="157"/>
      <c r="P60" s="2" t="s">
        <v>287</v>
      </c>
      <c r="R60" s="127" t="s">
        <v>345</v>
      </c>
      <c r="S60" s="11" t="s">
        <v>302</v>
      </c>
      <c r="Y60" s="7"/>
      <c r="Z60" s="7"/>
      <c r="AA60" s="7"/>
      <c r="AB60" s="7"/>
      <c r="AC60" s="7"/>
      <c r="AD60" s="171"/>
      <c r="AE60" s="125">
        <v>1</v>
      </c>
      <c r="AF60" s="125">
        <v>1</v>
      </c>
      <c r="AG60" s="125">
        <v>1</v>
      </c>
      <c r="AH60" s="125">
        <v>1</v>
      </c>
      <c r="AI60" s="125">
        <v>1</v>
      </c>
      <c r="AJ60" s="125">
        <v>1</v>
      </c>
      <c r="AL60" s="7">
        <v>0</v>
      </c>
      <c r="AM60" s="7">
        <v>0</v>
      </c>
      <c r="AN60" s="7">
        <v>1</v>
      </c>
      <c r="AO60" s="7">
        <v>0</v>
      </c>
      <c r="AP60" s="7">
        <v>1</v>
      </c>
      <c r="AQ60" s="7">
        <v>1</v>
      </c>
    </row>
    <row r="61" spans="1:43" x14ac:dyDescent="0.3">
      <c r="A61" s="148" t="s">
        <v>346</v>
      </c>
      <c r="B61" s="125">
        <f t="shared" si="2"/>
        <v>1</v>
      </c>
      <c r="C61" s="125">
        <f t="shared" si="3"/>
        <v>1</v>
      </c>
      <c r="D61" s="5" t="s">
        <v>25</v>
      </c>
      <c r="E61" s="16" t="s">
        <v>347</v>
      </c>
      <c r="G61" s="156"/>
      <c r="H61" s="132"/>
      <c r="I61" s="132"/>
      <c r="J61" s="163"/>
      <c r="K61" s="166"/>
      <c r="L61" s="132"/>
      <c r="M61" s="132" t="s">
        <v>84</v>
      </c>
      <c r="N61" s="157"/>
      <c r="P61" s="2" t="s">
        <v>287</v>
      </c>
      <c r="R61" s="127" t="s">
        <v>348</v>
      </c>
      <c r="S61" s="11" t="s">
        <v>86</v>
      </c>
      <c r="Y61" s="7"/>
      <c r="Z61" s="7"/>
      <c r="AA61" s="7"/>
      <c r="AB61" s="7"/>
      <c r="AC61" s="7"/>
      <c r="AD61" s="171"/>
      <c r="AE61" s="125">
        <v>1</v>
      </c>
      <c r="AF61" s="125">
        <v>1</v>
      </c>
      <c r="AG61" s="125">
        <v>1</v>
      </c>
      <c r="AH61" s="125">
        <v>1</v>
      </c>
      <c r="AI61" s="125">
        <v>1</v>
      </c>
      <c r="AJ61" s="125">
        <v>1</v>
      </c>
      <c r="AL61" s="7">
        <v>0</v>
      </c>
      <c r="AM61" s="7">
        <v>0</v>
      </c>
      <c r="AN61" s="7">
        <v>1</v>
      </c>
      <c r="AO61" s="7">
        <v>0</v>
      </c>
      <c r="AP61" s="7">
        <v>1</v>
      </c>
      <c r="AQ61" s="7">
        <v>1</v>
      </c>
    </row>
    <row r="62" spans="1:43" x14ac:dyDescent="0.3">
      <c r="A62" s="148" t="s">
        <v>349</v>
      </c>
      <c r="B62" s="125">
        <f t="shared" si="2"/>
        <v>1</v>
      </c>
      <c r="C62" s="125">
        <f t="shared" si="3"/>
        <v>1</v>
      </c>
      <c r="D62" s="38" t="s">
        <v>25</v>
      </c>
      <c r="E62" s="16" t="s">
        <v>350</v>
      </c>
      <c r="G62" s="156"/>
      <c r="H62" s="132"/>
      <c r="I62" s="132"/>
      <c r="J62" s="163"/>
      <c r="K62" s="166"/>
      <c r="L62" s="132"/>
      <c r="M62" s="132" t="s">
        <v>84</v>
      </c>
      <c r="N62" s="157"/>
      <c r="P62" s="136" t="s">
        <v>287</v>
      </c>
      <c r="R62" s="127" t="s">
        <v>351</v>
      </c>
      <c r="S62" s="11" t="s">
        <v>86</v>
      </c>
      <c r="Y62" s="7"/>
      <c r="Z62" s="7"/>
      <c r="AA62" s="7"/>
      <c r="AB62" s="7"/>
      <c r="AC62" s="7"/>
      <c r="AD62" s="171"/>
      <c r="AE62" s="125">
        <v>1</v>
      </c>
      <c r="AF62" s="125">
        <v>1</v>
      </c>
      <c r="AG62" s="125">
        <v>1</v>
      </c>
      <c r="AH62" s="125">
        <v>1</v>
      </c>
      <c r="AI62" s="125">
        <v>1</v>
      </c>
      <c r="AJ62" s="125">
        <v>1</v>
      </c>
      <c r="AL62" s="7">
        <v>0</v>
      </c>
      <c r="AM62" s="7">
        <v>0</v>
      </c>
      <c r="AN62" s="7">
        <v>1</v>
      </c>
      <c r="AO62" s="7">
        <v>0</v>
      </c>
      <c r="AP62" s="7">
        <v>1</v>
      </c>
      <c r="AQ62" s="7">
        <v>1</v>
      </c>
    </row>
    <row r="63" spans="1:43" s="41" customFormat="1" x14ac:dyDescent="0.3">
      <c r="A63" s="139" t="s">
        <v>352</v>
      </c>
      <c r="B63" s="140">
        <f t="shared" si="2"/>
        <v>1</v>
      </c>
      <c r="C63" s="140">
        <f t="shared" si="3"/>
        <v>0</v>
      </c>
      <c r="D63" s="41" t="s">
        <v>22</v>
      </c>
      <c r="E63" s="141" t="s">
        <v>140</v>
      </c>
      <c r="F63" s="141"/>
      <c r="G63" s="66"/>
      <c r="H63" s="51"/>
      <c r="I63" s="51"/>
      <c r="J63" s="72"/>
      <c r="K63" s="73"/>
      <c r="L63" s="51"/>
      <c r="M63" s="51" t="s">
        <v>84</v>
      </c>
      <c r="N63" s="67"/>
      <c r="P63" s="144" t="s">
        <v>287</v>
      </c>
      <c r="Q63" s="144"/>
      <c r="R63" s="48" t="s">
        <v>353</v>
      </c>
      <c r="S63" s="93" t="s">
        <v>302</v>
      </c>
      <c r="AD63" s="170"/>
      <c r="AE63" s="140">
        <v>1</v>
      </c>
      <c r="AF63" s="140">
        <v>1</v>
      </c>
      <c r="AG63" s="140">
        <v>1</v>
      </c>
      <c r="AH63" s="140">
        <v>1</v>
      </c>
      <c r="AI63" s="140">
        <v>1</v>
      </c>
      <c r="AJ63" s="140">
        <v>1</v>
      </c>
      <c r="AL63" s="41">
        <v>0</v>
      </c>
      <c r="AM63" s="41">
        <v>0</v>
      </c>
      <c r="AN63" s="41">
        <v>0</v>
      </c>
      <c r="AO63" s="41">
        <v>0</v>
      </c>
      <c r="AP63" s="41">
        <v>0</v>
      </c>
      <c r="AQ63" s="41">
        <v>0</v>
      </c>
    </row>
    <row r="64" spans="1:43" s="38" customFormat="1" x14ac:dyDescent="0.3">
      <c r="A64" s="146" t="s">
        <v>354</v>
      </c>
      <c r="B64" s="133">
        <f t="shared" si="2"/>
        <v>1</v>
      </c>
      <c r="C64" s="133">
        <f t="shared" si="3"/>
        <v>0</v>
      </c>
      <c r="D64" s="38" t="s">
        <v>22</v>
      </c>
      <c r="E64" s="134" t="s">
        <v>49</v>
      </c>
      <c r="F64" s="134"/>
      <c r="G64" s="158"/>
      <c r="H64" s="135"/>
      <c r="I64" s="135"/>
      <c r="J64" s="164"/>
      <c r="K64" s="167"/>
      <c r="L64" s="135"/>
      <c r="M64" s="135" t="s">
        <v>84</v>
      </c>
      <c r="N64" s="159"/>
      <c r="P64" s="136" t="s">
        <v>287</v>
      </c>
      <c r="Q64" s="136"/>
      <c r="R64" s="39" t="s">
        <v>355</v>
      </c>
      <c r="S64" s="99" t="s">
        <v>302</v>
      </c>
      <c r="AD64" s="172"/>
      <c r="AE64" s="133">
        <v>1</v>
      </c>
      <c r="AF64" s="133">
        <v>1</v>
      </c>
      <c r="AG64" s="133">
        <v>1</v>
      </c>
      <c r="AH64" s="133">
        <v>1</v>
      </c>
      <c r="AI64" s="133">
        <v>1</v>
      </c>
      <c r="AJ64" s="133">
        <v>1</v>
      </c>
      <c r="AL64" s="38">
        <v>0</v>
      </c>
      <c r="AM64" s="38">
        <v>0</v>
      </c>
      <c r="AN64" s="38">
        <v>0</v>
      </c>
      <c r="AO64" s="38">
        <v>0</v>
      </c>
      <c r="AP64" s="38">
        <v>0</v>
      </c>
      <c r="AQ64" s="38">
        <v>0</v>
      </c>
    </row>
    <row r="65" spans="1:43" s="41" customFormat="1" x14ac:dyDescent="0.3">
      <c r="A65" s="147" t="s">
        <v>356</v>
      </c>
      <c r="B65" s="140">
        <f t="shared" si="2"/>
        <v>1</v>
      </c>
      <c r="C65" s="140">
        <f t="shared" si="3"/>
        <v>0</v>
      </c>
      <c r="D65" s="41" t="s">
        <v>22</v>
      </c>
      <c r="E65" s="141" t="s">
        <v>140</v>
      </c>
      <c r="F65" s="141"/>
      <c r="G65" s="66"/>
      <c r="H65" s="51"/>
      <c r="I65" s="51"/>
      <c r="J65" s="72"/>
      <c r="K65" s="73"/>
      <c r="L65" s="51"/>
      <c r="M65" s="51" t="s">
        <v>84</v>
      </c>
      <c r="N65" s="67"/>
      <c r="P65" s="144" t="s">
        <v>287</v>
      </c>
      <c r="Q65" s="144"/>
      <c r="R65" s="48" t="s">
        <v>357</v>
      </c>
      <c r="S65" s="93" t="s">
        <v>302</v>
      </c>
      <c r="AD65" s="170"/>
      <c r="AE65" s="140">
        <v>1</v>
      </c>
      <c r="AF65" s="140">
        <v>1</v>
      </c>
      <c r="AG65" s="140">
        <v>1</v>
      </c>
      <c r="AH65" s="140">
        <v>1</v>
      </c>
      <c r="AI65" s="140">
        <v>1</v>
      </c>
      <c r="AJ65" s="140">
        <v>1</v>
      </c>
      <c r="AL65" s="41">
        <v>0</v>
      </c>
      <c r="AM65" s="41">
        <v>0</v>
      </c>
      <c r="AN65" s="41">
        <v>0</v>
      </c>
      <c r="AO65" s="41">
        <v>0</v>
      </c>
      <c r="AP65" s="41">
        <v>0</v>
      </c>
      <c r="AQ65" s="41">
        <v>0</v>
      </c>
    </row>
    <row r="66" spans="1:43" s="38" customFormat="1" x14ac:dyDescent="0.3">
      <c r="A66" s="149" t="s">
        <v>358</v>
      </c>
      <c r="B66" s="133">
        <f t="shared" si="2"/>
        <v>1</v>
      </c>
      <c r="C66" s="133">
        <f t="shared" si="3"/>
        <v>0</v>
      </c>
      <c r="D66" s="38" t="s">
        <v>22</v>
      </c>
      <c r="E66" s="134" t="s">
        <v>359</v>
      </c>
      <c r="F66" s="134"/>
      <c r="G66" s="158"/>
      <c r="H66" s="135"/>
      <c r="I66" s="135"/>
      <c r="J66" s="164"/>
      <c r="K66" s="167"/>
      <c r="L66" s="135"/>
      <c r="M66" s="135" t="s">
        <v>84</v>
      </c>
      <c r="N66" s="159"/>
      <c r="P66" s="136" t="s">
        <v>287</v>
      </c>
      <c r="Q66" s="136"/>
      <c r="R66" s="39" t="s">
        <v>360</v>
      </c>
      <c r="S66" s="99" t="s">
        <v>302</v>
      </c>
      <c r="AD66" s="172"/>
      <c r="AE66" s="133">
        <v>1</v>
      </c>
      <c r="AF66" s="133">
        <v>1</v>
      </c>
      <c r="AG66" s="133">
        <v>1</v>
      </c>
      <c r="AH66" s="133">
        <v>1</v>
      </c>
      <c r="AI66" s="133">
        <v>1</v>
      </c>
      <c r="AJ66" s="133">
        <v>1</v>
      </c>
      <c r="AL66" s="38">
        <v>0</v>
      </c>
      <c r="AM66" s="38">
        <v>0</v>
      </c>
      <c r="AN66" s="38">
        <v>0</v>
      </c>
      <c r="AO66" s="38">
        <v>0</v>
      </c>
      <c r="AP66" s="38">
        <v>0</v>
      </c>
      <c r="AQ66" s="38">
        <v>0</v>
      </c>
    </row>
    <row r="67" spans="1:43" x14ac:dyDescent="0.3">
      <c r="A67" s="1" t="s">
        <v>577</v>
      </c>
      <c r="B67" s="125">
        <v>1</v>
      </c>
      <c r="C67" s="125">
        <v>0</v>
      </c>
      <c r="D67" s="7" t="s">
        <v>22</v>
      </c>
      <c r="E67" s="16" t="s">
        <v>453</v>
      </c>
      <c r="G67" s="156"/>
      <c r="H67" s="132"/>
      <c r="I67" s="132"/>
      <c r="J67" s="163"/>
      <c r="K67" s="166"/>
      <c r="L67" s="132"/>
      <c r="M67" s="132" t="s">
        <v>84</v>
      </c>
      <c r="N67" s="157"/>
      <c r="P67" s="228" t="s">
        <v>287</v>
      </c>
      <c r="Q67" s="228"/>
      <c r="R67" s="127" t="s">
        <v>578</v>
      </c>
      <c r="S67" s="11" t="s">
        <v>86</v>
      </c>
      <c r="AD67" s="171"/>
      <c r="AE67" s="125"/>
      <c r="AF67" s="125"/>
      <c r="AG67" s="125"/>
      <c r="AH67" s="125"/>
      <c r="AI67" s="125"/>
      <c r="AJ67" s="125"/>
    </row>
    <row r="68" spans="1:43" x14ac:dyDescent="0.3">
      <c r="A68" s="1" t="s">
        <v>361</v>
      </c>
      <c r="B68" s="125">
        <f t="shared" ref="B68:B80" si="4">HLOOKUP($J$14,$AE$15:$AJ$1048576,ROW(B68)-ROW(AK$15)+1,FALSE)</f>
        <v>1</v>
      </c>
      <c r="C68" s="125">
        <f t="shared" ref="C68:C80" si="5">HLOOKUP($J$14,$AL$15:$AQ$1048576,ROW(C68)-ROW(AL$15)+1,FALSE)</f>
        <v>0</v>
      </c>
      <c r="D68" s="7" t="s">
        <v>22</v>
      </c>
      <c r="E68" s="16" t="s">
        <v>140</v>
      </c>
      <c r="G68" s="156"/>
      <c r="H68" s="132"/>
      <c r="I68" s="132"/>
      <c r="J68" s="163"/>
      <c r="K68" s="166"/>
      <c r="L68" s="132"/>
      <c r="M68" s="132" t="s">
        <v>84</v>
      </c>
      <c r="N68" s="157"/>
      <c r="P68" s="2" t="s">
        <v>287</v>
      </c>
      <c r="R68" s="127" t="s">
        <v>362</v>
      </c>
      <c r="S68" s="11" t="s">
        <v>86</v>
      </c>
      <c r="AD68" s="171"/>
      <c r="AE68" s="125">
        <v>1</v>
      </c>
      <c r="AF68" s="125">
        <v>1</v>
      </c>
      <c r="AG68" s="125">
        <v>1</v>
      </c>
      <c r="AH68" s="125">
        <v>1</v>
      </c>
      <c r="AI68" s="125">
        <v>1</v>
      </c>
      <c r="AJ68" s="125">
        <v>1</v>
      </c>
      <c r="AL68" s="7">
        <v>0</v>
      </c>
      <c r="AM68" s="7">
        <v>0</v>
      </c>
      <c r="AN68" s="7">
        <v>0</v>
      </c>
      <c r="AO68" s="7">
        <v>0</v>
      </c>
      <c r="AP68" s="7">
        <v>0</v>
      </c>
      <c r="AQ68" s="7">
        <v>0</v>
      </c>
    </row>
    <row r="69" spans="1:43" x14ac:dyDescent="0.3">
      <c r="A69" s="138" t="s">
        <v>363</v>
      </c>
      <c r="B69" s="125">
        <f t="shared" si="4"/>
        <v>1</v>
      </c>
      <c r="C69" s="125">
        <f t="shared" si="5"/>
        <v>0</v>
      </c>
      <c r="D69" s="7" t="s">
        <v>22</v>
      </c>
      <c r="E69" s="16" t="s">
        <v>364</v>
      </c>
      <c r="G69" s="156"/>
      <c r="H69" s="132"/>
      <c r="I69" s="132"/>
      <c r="J69" s="163"/>
      <c r="K69" s="166"/>
      <c r="L69" s="132"/>
      <c r="M69" s="132" t="s">
        <v>84</v>
      </c>
      <c r="N69" s="157"/>
      <c r="P69" s="2" t="s">
        <v>287</v>
      </c>
      <c r="R69" s="127" t="s">
        <v>365</v>
      </c>
      <c r="S69" s="11" t="s">
        <v>86</v>
      </c>
      <c r="AD69" s="171"/>
      <c r="AE69" s="125">
        <v>1</v>
      </c>
      <c r="AF69" s="125">
        <v>1</v>
      </c>
      <c r="AG69" s="125">
        <v>1</v>
      </c>
      <c r="AH69" s="125">
        <v>1</v>
      </c>
      <c r="AI69" s="125">
        <v>1</v>
      </c>
      <c r="AJ69" s="125">
        <v>1</v>
      </c>
      <c r="AL69" s="7">
        <v>0</v>
      </c>
      <c r="AM69" s="7">
        <v>0</v>
      </c>
      <c r="AN69" s="7">
        <v>0</v>
      </c>
      <c r="AO69" s="7">
        <v>0</v>
      </c>
      <c r="AP69" s="7">
        <v>0</v>
      </c>
      <c r="AQ69" s="7">
        <v>0</v>
      </c>
    </row>
    <row r="70" spans="1:43" x14ac:dyDescent="0.3">
      <c r="A70" s="1" t="s">
        <v>366</v>
      </c>
      <c r="B70" s="125">
        <f t="shared" si="4"/>
        <v>1</v>
      </c>
      <c r="C70" s="125">
        <f t="shared" si="5"/>
        <v>0</v>
      </c>
      <c r="D70" s="7" t="s">
        <v>22</v>
      </c>
      <c r="E70" s="16" t="s">
        <v>140</v>
      </c>
      <c r="G70" s="156"/>
      <c r="H70" s="132"/>
      <c r="I70" s="132"/>
      <c r="J70" s="163"/>
      <c r="K70" s="166"/>
      <c r="L70" s="132"/>
      <c r="M70" s="132" t="s">
        <v>84</v>
      </c>
      <c r="N70" s="157"/>
      <c r="P70" s="2" t="s">
        <v>287</v>
      </c>
      <c r="R70" s="127" t="s">
        <v>367</v>
      </c>
      <c r="S70" s="11" t="s">
        <v>86</v>
      </c>
      <c r="AD70" s="171"/>
      <c r="AE70" s="125">
        <v>1</v>
      </c>
      <c r="AF70" s="125">
        <v>1</v>
      </c>
      <c r="AG70" s="125">
        <v>1</v>
      </c>
      <c r="AH70" s="125">
        <v>1</v>
      </c>
      <c r="AI70" s="125">
        <v>1</v>
      </c>
      <c r="AJ70" s="125">
        <v>1</v>
      </c>
      <c r="AL70" s="7">
        <v>0</v>
      </c>
      <c r="AM70" s="7">
        <v>0</v>
      </c>
      <c r="AN70" s="7">
        <v>0</v>
      </c>
      <c r="AO70" s="7">
        <v>0</v>
      </c>
      <c r="AP70" s="7">
        <v>0</v>
      </c>
      <c r="AQ70" s="7">
        <v>0</v>
      </c>
    </row>
    <row r="71" spans="1:43" x14ac:dyDescent="0.3">
      <c r="A71" s="138" t="s">
        <v>368</v>
      </c>
      <c r="B71" s="125">
        <f t="shared" si="4"/>
        <v>1</v>
      </c>
      <c r="C71" s="125">
        <f t="shared" si="5"/>
        <v>0</v>
      </c>
      <c r="D71" s="7" t="s">
        <v>22</v>
      </c>
      <c r="E71" s="16" t="s">
        <v>140</v>
      </c>
      <c r="G71" s="156"/>
      <c r="H71" s="132"/>
      <c r="I71" s="132"/>
      <c r="J71" s="163"/>
      <c r="K71" s="166"/>
      <c r="L71" s="132"/>
      <c r="M71" s="132" t="s">
        <v>84</v>
      </c>
      <c r="N71" s="157"/>
      <c r="P71" s="2" t="s">
        <v>287</v>
      </c>
      <c r="R71" s="127" t="s">
        <v>369</v>
      </c>
      <c r="S71" s="11" t="s">
        <v>86</v>
      </c>
      <c r="AD71" s="171"/>
      <c r="AE71" s="125">
        <v>1</v>
      </c>
      <c r="AF71" s="125">
        <v>1</v>
      </c>
      <c r="AG71" s="125">
        <v>1</v>
      </c>
      <c r="AH71" s="125">
        <v>1</v>
      </c>
      <c r="AI71" s="125">
        <v>1</v>
      </c>
      <c r="AJ71" s="125">
        <v>1</v>
      </c>
      <c r="AL71" s="7">
        <v>0</v>
      </c>
      <c r="AM71" s="7">
        <v>0</v>
      </c>
      <c r="AN71" s="7">
        <v>0</v>
      </c>
      <c r="AO71" s="7">
        <v>0</v>
      </c>
      <c r="AP71" s="7">
        <v>0</v>
      </c>
      <c r="AQ71" s="7">
        <v>0</v>
      </c>
    </row>
    <row r="72" spans="1:43" x14ac:dyDescent="0.3">
      <c r="A72" s="1" t="s">
        <v>370</v>
      </c>
      <c r="B72" s="125">
        <f t="shared" si="4"/>
        <v>1</v>
      </c>
      <c r="C72" s="125">
        <f t="shared" si="5"/>
        <v>0</v>
      </c>
      <c r="D72" s="7" t="s">
        <v>22</v>
      </c>
      <c r="E72" s="16" t="s">
        <v>140</v>
      </c>
      <c r="G72" s="156"/>
      <c r="H72" s="132"/>
      <c r="I72" s="132"/>
      <c r="J72" s="163"/>
      <c r="K72" s="166"/>
      <c r="L72" s="132"/>
      <c r="M72" s="132" t="s">
        <v>84</v>
      </c>
      <c r="N72" s="157"/>
      <c r="P72" s="2" t="s">
        <v>287</v>
      </c>
      <c r="R72" s="11" t="s">
        <v>371</v>
      </c>
      <c r="S72" s="11" t="s">
        <v>86</v>
      </c>
      <c r="AD72" s="171"/>
      <c r="AE72" s="125">
        <v>1</v>
      </c>
      <c r="AF72" s="125">
        <v>1</v>
      </c>
      <c r="AG72" s="125">
        <v>1</v>
      </c>
      <c r="AH72" s="125">
        <v>1</v>
      </c>
      <c r="AI72" s="125">
        <v>1</v>
      </c>
      <c r="AJ72" s="125">
        <v>1</v>
      </c>
      <c r="AL72" s="7">
        <v>0</v>
      </c>
      <c r="AM72" s="7">
        <v>0</v>
      </c>
      <c r="AN72" s="7">
        <v>0</v>
      </c>
      <c r="AO72" s="7">
        <v>0</v>
      </c>
      <c r="AP72" s="7">
        <v>0</v>
      </c>
      <c r="AQ72" s="7">
        <v>0</v>
      </c>
    </row>
    <row r="73" spans="1:43" x14ac:dyDescent="0.3">
      <c r="A73" s="138" t="s">
        <v>372</v>
      </c>
      <c r="B73" s="125">
        <f t="shared" si="4"/>
        <v>1</v>
      </c>
      <c r="C73" s="125">
        <f t="shared" si="5"/>
        <v>0</v>
      </c>
      <c r="D73" s="7" t="s">
        <v>22</v>
      </c>
      <c r="E73" s="16" t="s">
        <v>140</v>
      </c>
      <c r="G73" s="156"/>
      <c r="H73" s="132"/>
      <c r="I73" s="132"/>
      <c r="J73" s="163"/>
      <c r="K73" s="166"/>
      <c r="L73" s="132"/>
      <c r="M73" s="132" t="s">
        <v>84</v>
      </c>
      <c r="N73" s="157"/>
      <c r="P73" s="2" t="s">
        <v>287</v>
      </c>
      <c r="R73" s="11" t="s">
        <v>373</v>
      </c>
      <c r="S73" s="11" t="s">
        <v>86</v>
      </c>
      <c r="AD73" s="171"/>
      <c r="AE73" s="125">
        <v>1</v>
      </c>
      <c r="AF73" s="125">
        <v>1</v>
      </c>
      <c r="AG73" s="125">
        <v>1</v>
      </c>
      <c r="AH73" s="125">
        <v>1</v>
      </c>
      <c r="AI73" s="125">
        <v>1</v>
      </c>
      <c r="AJ73" s="125">
        <v>1</v>
      </c>
      <c r="AL73" s="7">
        <v>0</v>
      </c>
      <c r="AM73" s="7">
        <v>0</v>
      </c>
      <c r="AN73" s="7">
        <v>0</v>
      </c>
      <c r="AO73" s="7">
        <v>0</v>
      </c>
      <c r="AP73" s="7">
        <v>0</v>
      </c>
      <c r="AQ73" s="7">
        <v>0</v>
      </c>
    </row>
    <row r="74" spans="1:43" ht="15.6" x14ac:dyDescent="0.3">
      <c r="A74" s="1" t="s">
        <v>374</v>
      </c>
      <c r="B74" s="125">
        <f t="shared" si="4"/>
        <v>1</v>
      </c>
      <c r="C74" s="125">
        <f t="shared" si="5"/>
        <v>0</v>
      </c>
      <c r="D74" s="7" t="s">
        <v>22</v>
      </c>
      <c r="E74" s="16" t="s">
        <v>298</v>
      </c>
      <c r="G74" s="156"/>
      <c r="H74" s="132"/>
      <c r="I74" s="132"/>
      <c r="J74" s="163"/>
      <c r="K74" s="166"/>
      <c r="L74" s="132"/>
      <c r="M74" s="132" t="s">
        <v>84</v>
      </c>
      <c r="N74" s="157"/>
      <c r="P74" s="2" t="s">
        <v>287</v>
      </c>
      <c r="R74" s="11" t="s">
        <v>375</v>
      </c>
      <c r="S74" s="11" t="s">
        <v>86</v>
      </c>
      <c r="AD74" s="171"/>
      <c r="AE74" s="125">
        <v>1</v>
      </c>
      <c r="AF74" s="125">
        <v>1</v>
      </c>
      <c r="AG74" s="125">
        <v>1</v>
      </c>
      <c r="AH74" s="125">
        <v>1</v>
      </c>
      <c r="AI74" s="125">
        <v>1</v>
      </c>
      <c r="AJ74" s="125">
        <v>1</v>
      </c>
      <c r="AL74" s="7">
        <v>0</v>
      </c>
      <c r="AM74" s="7">
        <v>0</v>
      </c>
      <c r="AN74" s="7">
        <v>0</v>
      </c>
      <c r="AO74" s="7">
        <v>0</v>
      </c>
      <c r="AP74" s="7">
        <v>0</v>
      </c>
      <c r="AQ74" s="7">
        <v>0</v>
      </c>
    </row>
    <row r="75" spans="1:43" s="5" customFormat="1" x14ac:dyDescent="0.3">
      <c r="A75" s="138" t="s">
        <v>376</v>
      </c>
      <c r="B75" s="125">
        <f t="shared" si="4"/>
        <v>1</v>
      </c>
      <c r="C75" s="5">
        <f t="shared" si="5"/>
        <v>0</v>
      </c>
      <c r="D75" s="5" t="s">
        <v>22</v>
      </c>
      <c r="E75" s="122" t="s">
        <v>377</v>
      </c>
      <c r="F75" s="122"/>
      <c r="G75" s="156"/>
      <c r="H75" s="132"/>
      <c r="I75" s="132"/>
      <c r="J75" s="163"/>
      <c r="K75" s="166"/>
      <c r="L75" s="132"/>
      <c r="M75" s="132" t="s">
        <v>84</v>
      </c>
      <c r="N75" s="157"/>
      <c r="P75" s="2"/>
      <c r="Q75" s="2"/>
      <c r="R75" s="121" t="s">
        <v>378</v>
      </c>
      <c r="S75" s="121" t="s">
        <v>302</v>
      </c>
      <c r="AD75" s="120"/>
      <c r="AE75" s="125">
        <v>1</v>
      </c>
      <c r="AF75" s="125">
        <v>1</v>
      </c>
      <c r="AG75" s="125">
        <v>1</v>
      </c>
      <c r="AH75" s="125">
        <v>1</v>
      </c>
      <c r="AI75" s="125">
        <v>1</v>
      </c>
      <c r="AJ75" s="125">
        <v>1</v>
      </c>
      <c r="AL75" s="5">
        <v>0</v>
      </c>
      <c r="AM75" s="5">
        <v>0</v>
      </c>
      <c r="AN75" s="5">
        <v>0</v>
      </c>
      <c r="AO75" s="5">
        <v>0</v>
      </c>
      <c r="AP75" s="5">
        <v>0</v>
      </c>
      <c r="AQ75" s="5">
        <v>0</v>
      </c>
    </row>
    <row r="76" spans="1:43" s="5" customFormat="1" x14ac:dyDescent="0.3">
      <c r="A76" s="138" t="s">
        <v>379</v>
      </c>
      <c r="B76" s="125">
        <f t="shared" si="4"/>
        <v>1</v>
      </c>
      <c r="C76" s="5">
        <f t="shared" si="5"/>
        <v>0</v>
      </c>
      <c r="D76" s="5" t="s">
        <v>25</v>
      </c>
      <c r="E76" s="122" t="s">
        <v>377</v>
      </c>
      <c r="F76" s="122"/>
      <c r="G76" s="156"/>
      <c r="H76" s="132"/>
      <c r="I76" s="132"/>
      <c r="J76" s="163"/>
      <c r="K76" s="166"/>
      <c r="L76" s="132"/>
      <c r="M76" s="132" t="s">
        <v>84</v>
      </c>
      <c r="N76" s="157"/>
      <c r="P76" s="2"/>
      <c r="Q76" s="2"/>
      <c r="R76" s="121" t="s">
        <v>378</v>
      </c>
      <c r="S76" s="121" t="s">
        <v>302</v>
      </c>
      <c r="AD76" s="120"/>
      <c r="AE76" s="125">
        <v>1</v>
      </c>
      <c r="AF76" s="125">
        <v>1</v>
      </c>
      <c r="AG76" s="125">
        <v>1</v>
      </c>
      <c r="AH76" s="125">
        <v>1</v>
      </c>
      <c r="AI76" s="125">
        <v>1</v>
      </c>
      <c r="AJ76" s="125">
        <v>1</v>
      </c>
      <c r="AL76" s="5">
        <v>0</v>
      </c>
      <c r="AM76" s="5">
        <v>0</v>
      </c>
      <c r="AN76" s="5">
        <v>0</v>
      </c>
      <c r="AO76" s="5">
        <v>0</v>
      </c>
      <c r="AP76" s="5">
        <v>0</v>
      </c>
      <c r="AQ76" s="5">
        <v>0</v>
      </c>
    </row>
    <row r="77" spans="1:43" s="5" customFormat="1" x14ac:dyDescent="0.3">
      <c r="A77" s="1" t="s">
        <v>238</v>
      </c>
      <c r="B77" s="125">
        <f t="shared" si="4"/>
        <v>1</v>
      </c>
      <c r="C77" s="5">
        <f t="shared" si="5"/>
        <v>1</v>
      </c>
      <c r="D77" s="5" t="s">
        <v>22</v>
      </c>
      <c r="E77" s="122" t="s">
        <v>140</v>
      </c>
      <c r="F77" s="122"/>
      <c r="G77" s="156"/>
      <c r="H77" s="132"/>
      <c r="I77" s="132"/>
      <c r="J77" s="163"/>
      <c r="K77" s="156"/>
      <c r="L77" s="132"/>
      <c r="M77" s="132" t="s">
        <v>84</v>
      </c>
      <c r="N77" s="157"/>
      <c r="P77" s="2"/>
      <c r="Q77" s="2"/>
      <c r="R77" s="121" t="s">
        <v>380</v>
      </c>
      <c r="S77" s="121" t="s">
        <v>302</v>
      </c>
      <c r="AD77" s="120"/>
      <c r="AE77" s="125">
        <v>0</v>
      </c>
      <c r="AF77" s="125">
        <v>0</v>
      </c>
      <c r="AG77" s="125">
        <v>1</v>
      </c>
      <c r="AH77" s="125">
        <v>0</v>
      </c>
      <c r="AI77" s="125">
        <v>0</v>
      </c>
      <c r="AJ77" s="125">
        <v>1</v>
      </c>
      <c r="AL77" s="5">
        <v>0</v>
      </c>
      <c r="AM77" s="5">
        <v>0</v>
      </c>
      <c r="AN77" s="5">
        <v>1</v>
      </c>
      <c r="AO77" s="5">
        <v>0</v>
      </c>
      <c r="AP77" s="5">
        <v>0</v>
      </c>
      <c r="AQ77" s="5">
        <v>1</v>
      </c>
    </row>
    <row r="78" spans="1:43" s="5" customFormat="1" x14ac:dyDescent="0.3">
      <c r="A78" s="1" t="s">
        <v>241</v>
      </c>
      <c r="B78" s="125">
        <f t="shared" si="4"/>
        <v>1</v>
      </c>
      <c r="C78" s="5">
        <f t="shared" si="5"/>
        <v>1</v>
      </c>
      <c r="D78" s="5" t="s">
        <v>22</v>
      </c>
      <c r="E78" s="122" t="s">
        <v>140</v>
      </c>
      <c r="F78" s="122"/>
      <c r="G78" s="156"/>
      <c r="H78" s="132"/>
      <c r="I78" s="132"/>
      <c r="J78" s="163"/>
      <c r="K78" s="156"/>
      <c r="L78" s="132"/>
      <c r="M78" s="132" t="s">
        <v>84</v>
      </c>
      <c r="N78" s="157"/>
      <c r="P78" s="2"/>
      <c r="Q78" s="2"/>
      <c r="R78" s="121" t="s">
        <v>381</v>
      </c>
      <c r="S78" s="121" t="s">
        <v>302</v>
      </c>
      <c r="AD78" s="120"/>
      <c r="AE78" s="125">
        <v>0</v>
      </c>
      <c r="AF78" s="125">
        <v>0</v>
      </c>
      <c r="AG78" s="125">
        <v>1</v>
      </c>
      <c r="AH78" s="125">
        <v>0</v>
      </c>
      <c r="AI78" s="125">
        <v>0</v>
      </c>
      <c r="AJ78" s="125">
        <v>1</v>
      </c>
      <c r="AL78" s="5">
        <v>0</v>
      </c>
      <c r="AM78" s="5">
        <v>0</v>
      </c>
      <c r="AN78" s="5">
        <v>1</v>
      </c>
      <c r="AO78" s="5">
        <v>0</v>
      </c>
      <c r="AP78" s="5">
        <v>0</v>
      </c>
      <c r="AQ78" s="5">
        <v>1</v>
      </c>
    </row>
    <row r="79" spans="1:43" s="5" customFormat="1" x14ac:dyDescent="0.3">
      <c r="A79" s="1" t="s">
        <v>276</v>
      </c>
      <c r="B79" s="125">
        <f t="shared" si="4"/>
        <v>1</v>
      </c>
      <c r="C79" s="5">
        <f t="shared" si="5"/>
        <v>1</v>
      </c>
      <c r="D79" s="5" t="s">
        <v>22</v>
      </c>
      <c r="E79" s="122" t="s">
        <v>140</v>
      </c>
      <c r="F79" s="122"/>
      <c r="G79" s="156"/>
      <c r="H79" s="132"/>
      <c r="I79" s="132"/>
      <c r="J79" s="163"/>
      <c r="K79" s="156"/>
      <c r="L79" s="132"/>
      <c r="M79" s="132" t="s">
        <v>84</v>
      </c>
      <c r="N79" s="157"/>
      <c r="P79" s="2"/>
      <c r="Q79" s="2"/>
      <c r="R79" s="121" t="s">
        <v>382</v>
      </c>
      <c r="S79" s="121" t="s">
        <v>302</v>
      </c>
      <c r="AD79" s="120"/>
      <c r="AE79" s="125">
        <v>0</v>
      </c>
      <c r="AF79" s="125">
        <v>0</v>
      </c>
      <c r="AG79" s="125">
        <v>1</v>
      </c>
      <c r="AH79" s="125">
        <v>0</v>
      </c>
      <c r="AI79" s="125">
        <v>0</v>
      </c>
      <c r="AJ79" s="125">
        <v>1</v>
      </c>
      <c r="AL79" s="5">
        <v>0</v>
      </c>
      <c r="AM79" s="5">
        <v>0</v>
      </c>
      <c r="AN79" s="5">
        <v>1</v>
      </c>
      <c r="AO79" s="5">
        <v>0</v>
      </c>
      <c r="AP79" s="5">
        <v>0</v>
      </c>
      <c r="AQ79" s="5">
        <v>1</v>
      </c>
    </row>
    <row r="80" spans="1:43" s="5" customFormat="1" x14ac:dyDescent="0.3">
      <c r="A80" s="1" t="s">
        <v>383</v>
      </c>
      <c r="B80" s="125">
        <f t="shared" si="4"/>
        <v>1</v>
      </c>
      <c r="C80" s="5">
        <f t="shared" si="5"/>
        <v>1</v>
      </c>
      <c r="D80" s="5" t="s">
        <v>22</v>
      </c>
      <c r="E80" s="122" t="s">
        <v>331</v>
      </c>
      <c r="F80" s="122"/>
      <c r="G80" s="156"/>
      <c r="H80" s="132"/>
      <c r="I80" s="132"/>
      <c r="J80" s="163"/>
      <c r="K80" s="166"/>
      <c r="L80" s="132"/>
      <c r="M80" s="132" t="s">
        <v>84</v>
      </c>
      <c r="N80" s="157"/>
      <c r="P80" s="2"/>
      <c r="Q80" s="2"/>
      <c r="R80" s="121" t="s">
        <v>384</v>
      </c>
      <c r="S80" s="121" t="s">
        <v>302</v>
      </c>
      <c r="AD80" s="120"/>
      <c r="AE80" s="125">
        <v>0</v>
      </c>
      <c r="AF80" s="125">
        <v>0</v>
      </c>
      <c r="AG80" s="125">
        <v>1</v>
      </c>
      <c r="AH80" s="125">
        <v>0</v>
      </c>
      <c r="AI80" s="125">
        <v>0</v>
      </c>
      <c r="AJ80" s="125">
        <v>1</v>
      </c>
      <c r="AL80" s="5">
        <v>0</v>
      </c>
      <c r="AM80" s="5">
        <v>0</v>
      </c>
      <c r="AN80" s="5">
        <v>1</v>
      </c>
      <c r="AO80" s="5">
        <v>0</v>
      </c>
      <c r="AP80" s="5">
        <v>0</v>
      </c>
      <c r="AQ80" s="5">
        <v>1</v>
      </c>
    </row>
    <row r="81" spans="5:30" s="5" customFormat="1" x14ac:dyDescent="0.3">
      <c r="E81" s="122"/>
      <c r="F81" s="122"/>
      <c r="G81" s="156"/>
      <c r="H81" s="132"/>
      <c r="I81" s="132"/>
      <c r="J81" s="163"/>
      <c r="K81" s="166"/>
      <c r="L81" s="132"/>
      <c r="M81" s="132"/>
      <c r="N81" s="157"/>
      <c r="P81" s="2"/>
      <c r="Q81" s="2"/>
      <c r="S81" s="121"/>
      <c r="AD81" s="120"/>
    </row>
    <row r="82" spans="5:30" s="5" customFormat="1" ht="13.2" x14ac:dyDescent="0.3">
      <c r="E82" s="122"/>
      <c r="F82" s="122"/>
      <c r="G82" s="68"/>
      <c r="H82" s="29"/>
      <c r="I82" s="29"/>
      <c r="J82" s="30"/>
      <c r="K82" s="68"/>
      <c r="L82" s="29"/>
      <c r="M82" s="29"/>
      <c r="N82" s="69"/>
      <c r="P82" s="2"/>
      <c r="Q82" s="2"/>
      <c r="S82" s="121"/>
      <c r="AD82" s="120"/>
    </row>
    <row r="83" spans="5:30" s="5" customFormat="1" ht="13.2" x14ac:dyDescent="0.3">
      <c r="E83" s="122"/>
      <c r="F83" s="122"/>
      <c r="G83" s="68"/>
      <c r="H83" s="29"/>
      <c r="I83" s="29"/>
      <c r="J83" s="30"/>
      <c r="K83" s="68"/>
      <c r="L83" s="29"/>
      <c r="M83" s="29"/>
      <c r="N83" s="69"/>
      <c r="P83" s="2"/>
      <c r="Q83" s="2"/>
      <c r="S83" s="121"/>
      <c r="AD83" s="120"/>
    </row>
    <row r="84" spans="5:30" s="5" customFormat="1" ht="13.2" x14ac:dyDescent="0.3">
      <c r="E84" s="122"/>
      <c r="F84" s="122"/>
      <c r="G84" s="68"/>
      <c r="H84" s="29"/>
      <c r="I84" s="29"/>
      <c r="J84" s="30"/>
      <c r="K84" s="68"/>
      <c r="L84" s="29"/>
      <c r="M84" s="29"/>
      <c r="N84" s="69"/>
      <c r="P84" s="2"/>
      <c r="Q84" s="2"/>
      <c r="S84" s="121"/>
      <c r="AD84" s="120"/>
    </row>
    <row r="85" spans="5:30" s="5" customFormat="1" ht="13.2" x14ac:dyDescent="0.3">
      <c r="E85" s="122"/>
      <c r="F85" s="122"/>
      <c r="G85" s="68"/>
      <c r="H85" s="29"/>
      <c r="I85" s="29"/>
      <c r="J85" s="30"/>
      <c r="K85" s="68"/>
      <c r="L85" s="29"/>
      <c r="M85" s="29"/>
      <c r="N85" s="69"/>
      <c r="P85" s="2"/>
      <c r="Q85" s="2"/>
      <c r="S85" s="121"/>
      <c r="AD85" s="120"/>
    </row>
    <row r="86" spans="5:30" s="5" customFormat="1" ht="13.2" x14ac:dyDescent="0.3">
      <c r="E86" s="122"/>
      <c r="F86" s="122"/>
      <c r="G86" s="68"/>
      <c r="H86" s="29"/>
      <c r="I86" s="29"/>
      <c r="J86" s="30"/>
      <c r="K86" s="68"/>
      <c r="L86" s="29"/>
      <c r="M86" s="29"/>
      <c r="N86" s="69"/>
      <c r="P86" s="2"/>
      <c r="Q86" s="2"/>
      <c r="S86" s="121"/>
      <c r="AD86" s="120"/>
    </row>
    <row r="87" spans="5:30" s="5" customFormat="1" ht="13.2" x14ac:dyDescent="0.3">
      <c r="E87" s="122"/>
      <c r="F87" s="122"/>
      <c r="G87" s="68"/>
      <c r="H87" s="29"/>
      <c r="I87" s="29"/>
      <c r="J87" s="30"/>
      <c r="K87" s="68"/>
      <c r="L87" s="29"/>
      <c r="M87" s="29"/>
      <c r="N87" s="69"/>
      <c r="P87" s="2"/>
      <c r="Q87" s="2"/>
      <c r="S87" s="121"/>
      <c r="AD87" s="120"/>
    </row>
    <row r="88" spans="5:30" s="5" customFormat="1" ht="13.2" x14ac:dyDescent="0.3">
      <c r="E88" s="122"/>
      <c r="F88" s="122"/>
      <c r="G88" s="68"/>
      <c r="H88" s="29"/>
      <c r="I88" s="29"/>
      <c r="J88" s="30"/>
      <c r="K88" s="68"/>
      <c r="L88" s="29"/>
      <c r="M88" s="29"/>
      <c r="N88" s="69"/>
      <c r="P88" s="2"/>
      <c r="Q88" s="2"/>
      <c r="S88" s="121"/>
      <c r="AD88" s="120"/>
    </row>
    <row r="89" spans="5:30" s="5" customFormat="1" ht="13.2" x14ac:dyDescent="0.3">
      <c r="E89" s="122"/>
      <c r="F89" s="122"/>
      <c r="G89" s="68"/>
      <c r="H89" s="29"/>
      <c r="I89" s="29"/>
      <c r="J89" s="30"/>
      <c r="K89" s="68"/>
      <c r="L89" s="29"/>
      <c r="M89" s="29"/>
      <c r="N89" s="69"/>
      <c r="P89" s="2"/>
      <c r="Q89" s="2"/>
      <c r="S89" s="121"/>
      <c r="AD89" s="120"/>
    </row>
    <row r="90" spans="5:30" s="5" customFormat="1" ht="13.2" x14ac:dyDescent="0.3">
      <c r="E90" s="122"/>
      <c r="F90" s="122"/>
      <c r="G90" s="68"/>
      <c r="H90" s="29"/>
      <c r="I90" s="29"/>
      <c r="J90" s="30"/>
      <c r="K90" s="68"/>
      <c r="L90" s="29"/>
      <c r="M90" s="29"/>
      <c r="N90" s="69"/>
      <c r="P90" s="2"/>
      <c r="Q90" s="2"/>
      <c r="S90" s="121"/>
      <c r="AD90" s="120"/>
    </row>
    <row r="91" spans="5:30" s="5" customFormat="1" ht="13.8" thickBot="1" x14ac:dyDescent="0.35">
      <c r="E91" s="122"/>
      <c r="F91" s="122"/>
      <c r="G91" s="68"/>
      <c r="H91" s="29"/>
      <c r="I91" s="29"/>
      <c r="J91" s="30"/>
      <c r="K91" s="79"/>
      <c r="L91" s="80"/>
      <c r="M91" s="80"/>
      <c r="N91" s="81"/>
      <c r="P91" s="2"/>
      <c r="Q91" s="2"/>
      <c r="S91" s="121"/>
      <c r="AD91" s="120"/>
    </row>
  </sheetData>
  <sheetProtection insertRows="0" deleteRows="0" autoFilter="0"/>
  <autoFilter ref="B15:D80"/>
  <mergeCells count="25">
    <mergeCell ref="W5:X5"/>
    <mergeCell ref="W6:X6"/>
    <mergeCell ref="Y6:Z6"/>
    <mergeCell ref="AA6:AB6"/>
    <mergeCell ref="W4:X4"/>
    <mergeCell ref="Y4:Z4"/>
    <mergeCell ref="AA4:AB4"/>
    <mergeCell ref="Y5:Z5"/>
    <mergeCell ref="AA5:AB5"/>
    <mergeCell ref="P15:Q15"/>
    <mergeCell ref="A1:E1"/>
    <mergeCell ref="G1:Q1"/>
    <mergeCell ref="A4:H6"/>
    <mergeCell ref="J4:M4"/>
    <mergeCell ref="N4:P4"/>
    <mergeCell ref="J5:M5"/>
    <mergeCell ref="N5:P5"/>
    <mergeCell ref="S4:T4"/>
    <mergeCell ref="U4:V4"/>
    <mergeCell ref="J6:M6"/>
    <mergeCell ref="N6:P6"/>
    <mergeCell ref="S6:T6"/>
    <mergeCell ref="U6:V6"/>
    <mergeCell ref="S5:T5"/>
    <mergeCell ref="U5:V5"/>
  </mergeCells>
  <conditionalFormatting sqref="P16:Q19 Q22 P24:Q66 P68:Q91">
    <cfRule type="containsText" dxfId="167" priority="46" operator="containsText" text="So">
      <formula>NOT(ISERROR(SEARCH("So",P16)))</formula>
    </cfRule>
    <cfRule type="containsText" dxfId="166" priority="47" operator="containsText" text="Ec">
      <formula>NOT(ISERROR(SEARCH("Ec",P16)))</formula>
    </cfRule>
    <cfRule type="containsText" dxfId="165" priority="48" operator="containsText" text="En">
      <formula>NOT(ISERROR(SEARCH("En",P16)))</formula>
    </cfRule>
  </conditionalFormatting>
  <conditionalFormatting sqref="P20:P22">
    <cfRule type="containsText" dxfId="164" priority="7" operator="containsText" text="So">
      <formula>NOT(ISERROR(SEARCH("So",P20)))</formula>
    </cfRule>
    <cfRule type="containsText" dxfId="163" priority="8" operator="containsText" text="Ec">
      <formula>NOT(ISERROR(SEARCH("Ec",P20)))</formula>
    </cfRule>
    <cfRule type="containsText" dxfId="162" priority="9" operator="containsText" text="En">
      <formula>NOT(ISERROR(SEARCH("En",P20)))</formula>
    </cfRule>
  </conditionalFormatting>
  <conditionalFormatting sqref="P67:Q67">
    <cfRule type="containsText" dxfId="161" priority="1" operator="containsText" text="So">
      <formula>NOT(ISERROR(SEARCH("So",P67)))</formula>
    </cfRule>
    <cfRule type="containsText" dxfId="160" priority="2" operator="containsText" text="Ec">
      <formula>NOT(ISERROR(SEARCH("Ec",P67)))</formula>
    </cfRule>
    <cfRule type="containsText" dxfId="159" priority="3" operator="containsText" text="En">
      <formula>NOT(ISERROR(SEARCH("En",P67)))</formula>
    </cfRule>
  </conditionalFormatting>
  <dataValidations count="13">
    <dataValidation type="list" allowBlank="1" showInputMessage="1" showErrorMessage="1" sqref="J14">
      <formula1>$AE$15:$AJ$15</formula1>
    </dataValidation>
    <dataValidation type="list" allowBlank="1" showInputMessage="1" showErrorMessage="1" sqref="G73 K73">
      <formula1>$AE$5:$AJ$5</formula1>
    </dataValidation>
    <dataValidation type="list" allowBlank="1" showInputMessage="1" showErrorMessage="1" sqref="G71 K71">
      <formula1>$AQ$5:$AR$5</formula1>
    </dataValidation>
    <dataValidation type="list" allowBlank="1" showInputMessage="1" showErrorMessage="1" sqref="K70 G70">
      <formula1>$AM$5:$AN$5</formula1>
    </dataValidation>
    <dataValidation type="list" allowBlank="1" showInputMessage="1" showErrorMessage="1" sqref="G68 K68">
      <formula1>$AU$5:$AW$5</formula1>
    </dataValidation>
    <dataValidation type="list" allowBlank="1" showInputMessage="1" showErrorMessage="1" sqref="G45 G43">
      <formula1>$AE$6:$AV$6</formula1>
    </dataValidation>
    <dataValidation type="list" allowBlank="1" showInputMessage="1" showErrorMessage="1" sqref="G77">
      <formula1>$AZ$5:$BA$5</formula1>
    </dataValidation>
    <dataValidation type="list" allowBlank="1" showInputMessage="1" showErrorMessage="1" sqref="G78">
      <formula1>BD5:BF5</formula1>
    </dataValidation>
    <dataValidation type="list" allowBlank="1" showInputMessage="1" showErrorMessage="1" sqref="G79">
      <formula1>BD6:BJ6</formula1>
    </dataValidation>
    <dataValidation type="list" allowBlank="1" showInputMessage="1" showErrorMessage="1" sqref="K79">
      <formula1>BD6:BJ6</formula1>
    </dataValidation>
    <dataValidation type="list" allowBlank="1" showInputMessage="1" showErrorMessage="1" sqref="K78">
      <formula1>BD5:BF5</formula1>
    </dataValidation>
    <dataValidation type="list" allowBlank="1" showInputMessage="1" showErrorMessage="1" sqref="K77">
      <formula1>AZ5:BA5</formula1>
    </dataValidation>
    <dataValidation type="list" allowBlank="1" showInputMessage="1" showErrorMessage="1" sqref="G60 K60">
      <formula1>$BI$5:$BP$5</formula1>
    </dataValidation>
  </dataValidations>
  <pageMargins left="0.7" right="0.7" top="0.75" bottom="0.75" header="0.3" footer="0.3"/>
  <pageSetup orientation="portrait" r:id="rId1"/>
  <ignoredErrors>
    <ignoredError sqref="B81:C91 B28:B37 B26 B22 B68:B74 B43:B59 B16:B19 B63:B66" unlockedFormula="1"/>
  </ignoredErrors>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text="So" id="{74670F96-80F5-4BEA-AFCA-5FDDAE05A59C}">
            <xm:f>NOT(ISERROR(SEARCH("So",'En3'!P20)))</xm:f>
            <x14:dxf>
              <fill>
                <patternFill>
                  <bgColor rgb="FFFFFF99"/>
                </patternFill>
              </fill>
            </x14:dxf>
          </x14:cfRule>
          <x14:cfRule type="containsText" priority="14" operator="containsText" text="Ec" id="{CCA7BE20-6958-4792-8157-AD4F945DB240}">
            <xm:f>NOT(ISERROR(SEARCH("Ec",'En3'!P20)))</xm:f>
            <x14:dxf>
              <fill>
                <patternFill>
                  <bgColor rgb="FFFFFF99"/>
                </patternFill>
              </fill>
            </x14:dxf>
          </x14:cfRule>
          <x14:cfRule type="containsText" priority="15" operator="containsText" text="En" id="{B323E8D7-049A-4010-9889-8B49E0EB80DE}">
            <xm:f>NOT(ISERROR(SEARCH("En",'En3'!P20)))</xm:f>
            <x14:dxf>
              <fill>
                <patternFill>
                  <bgColor rgb="FFFFFF99"/>
                </patternFill>
              </fill>
            </x14:dxf>
          </x14:cfRule>
          <xm:sqref>P23:Q23</xm:sqref>
        </x14:conditionalFormatting>
        <x14:conditionalFormatting xmlns:xm="http://schemas.microsoft.com/office/excel/2006/main">
          <x14:cfRule type="containsText" priority="10" operator="containsText" text="So" id="{3036B1C6-BD9F-409F-9743-F218B362F6F9}">
            <xm:f>NOT(ISERROR(SEARCH("So",'En3'!Q19)))</xm:f>
            <x14:dxf>
              <fill>
                <patternFill>
                  <bgColor rgb="FFFFFF99"/>
                </patternFill>
              </fill>
            </x14:dxf>
          </x14:cfRule>
          <x14:cfRule type="containsText" priority="11" operator="containsText" text="Ec" id="{38980EE3-2199-4C0C-BD8D-008266C2C3EB}">
            <xm:f>NOT(ISERROR(SEARCH("Ec",'En3'!Q19)))</xm:f>
            <x14:dxf>
              <fill>
                <patternFill>
                  <bgColor rgb="FFFFFF99"/>
                </patternFill>
              </fill>
            </x14:dxf>
          </x14:cfRule>
          <x14:cfRule type="containsText" priority="12" operator="containsText" text="En" id="{79D6BDBC-62C6-44F4-9711-3904E4B044E0}">
            <xm:f>NOT(ISERROR(SEARCH("En",'En3'!Q19)))</xm:f>
            <x14:dxf>
              <fill>
                <patternFill>
                  <bgColor rgb="FFFFFF99"/>
                </patternFill>
              </fill>
            </x14:dxf>
          </x14:cfRule>
          <xm:sqref>Q20:Q21</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6">
    <tabColor theme="9"/>
  </sheetPr>
  <dimension ref="A1:AV100"/>
  <sheetViews>
    <sheetView zoomScale="80" zoomScaleNormal="80" zoomScalePageLayoutView="80" workbookViewId="0">
      <pane xSplit="5" ySplit="15" topLeftCell="F16" activePane="bottomRight" state="frozen"/>
      <selection pane="topRight" activeCell="F1" sqref="F1"/>
      <selection pane="bottomLeft" activeCell="A10" sqref="A10"/>
      <selection pane="bottomRight" activeCell="G1" sqref="G1:Q1"/>
    </sheetView>
  </sheetViews>
  <sheetFormatPr baseColWidth="10" defaultColWidth="13.6640625" defaultRowHeight="13.2" x14ac:dyDescent="0.3"/>
  <cols>
    <col min="1" max="1" width="32.3320312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7" customWidth="1"/>
    <col min="8" max="8" width="6.6640625" style="7" customWidth="1"/>
    <col min="9" max="10" width="19.6640625" style="7" customWidth="1"/>
    <col min="11" max="11" width="7.6640625" style="7" customWidth="1"/>
    <col min="12" max="12" width="5.6640625" style="7" bestFit="1" customWidth="1"/>
    <col min="13" max="14" width="19.6640625" style="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8" s="17" customFormat="1" ht="20.399999999999999" x14ac:dyDescent="0.3">
      <c r="A1" s="230" t="s">
        <v>385</v>
      </c>
      <c r="B1" s="230"/>
      <c r="C1" s="230"/>
      <c r="D1" s="230"/>
      <c r="E1" s="230"/>
      <c r="F1" s="191"/>
      <c r="G1" s="231"/>
      <c r="H1" s="231"/>
      <c r="I1" s="231"/>
      <c r="J1" s="231"/>
      <c r="K1" s="231"/>
      <c r="L1" s="231"/>
      <c r="M1" s="231"/>
      <c r="N1" s="231"/>
      <c r="O1" s="231"/>
      <c r="P1" s="231"/>
      <c r="Q1" s="231"/>
      <c r="S1" s="18"/>
    </row>
    <row r="2" spans="1:48" s="17" customFormat="1" ht="20.399999999999999" x14ac:dyDescent="0.3">
      <c r="A2" s="19" t="s">
        <v>30</v>
      </c>
      <c r="B2" s="19"/>
      <c r="C2" s="191"/>
      <c r="D2" s="191"/>
      <c r="E2" s="20"/>
      <c r="F2" s="20"/>
      <c r="G2" s="192"/>
      <c r="H2" s="192"/>
      <c r="I2" s="192"/>
      <c r="J2" s="192"/>
      <c r="K2" s="192"/>
      <c r="L2" s="192"/>
      <c r="M2" s="192"/>
      <c r="N2" s="192"/>
      <c r="O2" s="192"/>
      <c r="P2" s="192"/>
      <c r="Q2" s="192"/>
      <c r="S2" s="18"/>
    </row>
    <row r="3" spans="1:48" ht="7.35" customHeight="1" x14ac:dyDescent="0.3">
      <c r="A3" s="8"/>
      <c r="B3" s="8"/>
      <c r="C3" s="8"/>
      <c r="D3" s="8"/>
      <c r="E3" s="9"/>
      <c r="F3" s="9"/>
      <c r="G3" s="10"/>
      <c r="H3" s="10"/>
      <c r="I3" s="10"/>
      <c r="J3" s="10"/>
      <c r="K3" s="10"/>
      <c r="L3" s="10"/>
      <c r="M3" s="10"/>
      <c r="N3" s="10"/>
      <c r="O3" s="10"/>
      <c r="P3" s="10"/>
      <c r="Q3" s="10"/>
    </row>
    <row r="4" spans="1:48" s="12" customFormat="1" ht="30.75" customHeight="1" x14ac:dyDescent="0.3">
      <c r="A4" s="232" t="s">
        <v>386</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c r="AC4" s="197"/>
      <c r="AD4" s="14" t="str">
        <f>CONCATENATE(AD5," - ",AD6)</f>
        <v>Road - Heavy Goods Vehicle</v>
      </c>
      <c r="AE4" s="14" t="str">
        <f t="shared" ref="AE4:AS4" si="0">CONCATENATE(AE5," - ",AE6)</f>
        <v>Road - Light Goods vehicle - Diesel</v>
      </c>
      <c r="AF4" s="14" t="str">
        <f t="shared" si="0"/>
        <v>Road - Light Goods Vehicle - Petrol</v>
      </c>
      <c r="AG4" s="14" t="str">
        <f t="shared" si="0"/>
        <v>Road - Light Goods Vehicle - CNG or LPG</v>
      </c>
      <c r="AH4" s="14" t="str">
        <f t="shared" si="0"/>
        <v xml:space="preserve">Rail - </v>
      </c>
      <c r="AI4" s="14" t="str">
        <f t="shared" si="0"/>
        <v>Air - Very Short Haul</v>
      </c>
      <c r="AJ4" s="14" t="str">
        <f t="shared" si="0"/>
        <v>Air - Short Haul</v>
      </c>
      <c r="AK4" s="14" t="str">
        <f t="shared" si="0"/>
        <v>Air - Long Haul</v>
      </c>
      <c r="AL4" s="14" t="str">
        <f t="shared" si="0"/>
        <v>Ship - Small tanker</v>
      </c>
      <c r="AM4" s="14" t="str">
        <f t="shared" si="0"/>
        <v xml:space="preserve">Ship - Large tanker </v>
      </c>
      <c r="AN4" s="14" t="str">
        <f t="shared" si="0"/>
        <v xml:space="preserve">Ship - Very large tanker </v>
      </c>
      <c r="AO4" s="14" t="str">
        <f t="shared" si="0"/>
        <v xml:space="preserve">Ship - Small bulk carrier </v>
      </c>
      <c r="AP4" s="14" t="str">
        <f t="shared" si="0"/>
        <v>Ship - Large bulk carrier</v>
      </c>
      <c r="AQ4" s="14" t="str">
        <f t="shared" si="0"/>
        <v xml:space="preserve">Ship - very large bulk carrier </v>
      </c>
      <c r="AR4" s="14" t="str">
        <f t="shared" si="0"/>
        <v xml:space="preserve">Ship - Small container vessel </v>
      </c>
      <c r="AS4" s="14" t="str">
        <f t="shared" si="0"/>
        <v xml:space="preserve">Ship - Large container vessel </v>
      </c>
    </row>
    <row r="5" spans="1:48" s="14" customFormat="1" ht="26.1" customHeight="1" x14ac:dyDescent="0.3">
      <c r="A5" s="232"/>
      <c r="B5" s="232"/>
      <c r="C5" s="232"/>
      <c r="D5" s="232"/>
      <c r="E5" s="232"/>
      <c r="F5" s="232"/>
      <c r="G5" s="232"/>
      <c r="H5" s="232"/>
      <c r="J5" s="235" t="s">
        <v>138</v>
      </c>
      <c r="K5" s="235"/>
      <c r="L5" s="235"/>
      <c r="M5" s="235"/>
      <c r="N5" s="235" t="s">
        <v>387</v>
      </c>
      <c r="O5" s="235"/>
      <c r="P5" s="235"/>
      <c r="Q5" s="193" t="s">
        <v>388</v>
      </c>
      <c r="R5" s="195"/>
      <c r="S5" s="240"/>
      <c r="T5" s="240"/>
      <c r="U5" s="240"/>
      <c r="V5" s="240"/>
      <c r="W5" s="240"/>
      <c r="X5" s="240"/>
      <c r="Y5" s="240"/>
      <c r="Z5" s="240"/>
      <c r="AA5" s="240"/>
      <c r="AB5" s="240"/>
      <c r="AC5" s="53"/>
      <c r="AD5" s="14" t="s">
        <v>389</v>
      </c>
      <c r="AE5" s="14" t="s">
        <v>389</v>
      </c>
      <c r="AF5" s="14" t="s">
        <v>389</v>
      </c>
      <c r="AG5" s="14" t="s">
        <v>389</v>
      </c>
      <c r="AH5" s="14" t="s">
        <v>390</v>
      </c>
      <c r="AI5" s="14" t="s">
        <v>391</v>
      </c>
      <c r="AJ5" s="14" t="s">
        <v>391</v>
      </c>
      <c r="AK5" s="14" t="s">
        <v>391</v>
      </c>
      <c r="AL5" s="14" t="s">
        <v>392</v>
      </c>
      <c r="AM5" s="14" t="s">
        <v>392</v>
      </c>
      <c r="AN5" s="14" t="s">
        <v>392</v>
      </c>
      <c r="AO5" s="14" t="s">
        <v>392</v>
      </c>
      <c r="AP5" s="14" t="s">
        <v>392</v>
      </c>
      <c r="AQ5" s="14" t="s">
        <v>392</v>
      </c>
      <c r="AR5" s="14" t="s">
        <v>392</v>
      </c>
      <c r="AS5" s="14" t="s">
        <v>392</v>
      </c>
    </row>
    <row r="6" spans="1:48" s="14" customFormat="1" ht="24.6" customHeight="1" x14ac:dyDescent="0.3">
      <c r="A6" s="232"/>
      <c r="B6" s="232"/>
      <c r="C6" s="232"/>
      <c r="D6" s="232"/>
      <c r="E6" s="232"/>
      <c r="F6" s="232"/>
      <c r="G6" s="232"/>
      <c r="H6" s="232"/>
      <c r="J6" s="235" t="s">
        <v>254</v>
      </c>
      <c r="K6" s="235"/>
      <c r="L6" s="235"/>
      <c r="M6" s="235"/>
      <c r="N6" s="235" t="s">
        <v>393</v>
      </c>
      <c r="O6" s="235"/>
      <c r="P6" s="235"/>
      <c r="Q6" s="193" t="s">
        <v>394</v>
      </c>
      <c r="R6" s="195"/>
      <c r="S6" s="240"/>
      <c r="T6" s="240"/>
      <c r="U6" s="240"/>
      <c r="V6" s="240"/>
      <c r="W6" s="240"/>
      <c r="X6" s="240"/>
      <c r="Y6" s="240"/>
      <c r="Z6" s="240"/>
      <c r="AA6" s="240"/>
      <c r="AB6" s="240"/>
      <c r="AC6" s="53"/>
      <c r="AD6" s="14" t="s">
        <v>395</v>
      </c>
      <c r="AE6" s="14" t="s">
        <v>396</v>
      </c>
      <c r="AF6" s="14" t="s">
        <v>397</v>
      </c>
      <c r="AG6" s="14" t="s">
        <v>398</v>
      </c>
      <c r="AI6" s="14" t="s">
        <v>399</v>
      </c>
      <c r="AJ6" s="14" t="s">
        <v>400</v>
      </c>
      <c r="AK6" s="14" t="s">
        <v>401</v>
      </c>
      <c r="AL6" s="14" t="s">
        <v>402</v>
      </c>
      <c r="AM6" s="14" t="s">
        <v>403</v>
      </c>
      <c r="AN6" s="14" t="s">
        <v>404</v>
      </c>
      <c r="AO6" s="14" t="s">
        <v>405</v>
      </c>
      <c r="AP6" s="14" t="s">
        <v>406</v>
      </c>
      <c r="AQ6" s="14" t="s">
        <v>407</v>
      </c>
      <c r="AR6" s="14" t="s">
        <v>408</v>
      </c>
      <c r="AS6" s="14" t="s">
        <v>409</v>
      </c>
      <c r="AU6" s="14" t="s">
        <v>410</v>
      </c>
      <c r="AV6" s="14" t="s">
        <v>411</v>
      </c>
    </row>
    <row r="7" spans="1:48" s="12" customFormat="1" ht="6.6" customHeight="1" x14ac:dyDescent="0.3">
      <c r="A7" s="14"/>
      <c r="B7" s="14"/>
      <c r="D7" s="14"/>
      <c r="E7" s="124"/>
      <c r="F7" s="124"/>
      <c r="G7" s="15"/>
      <c r="H7" s="15"/>
      <c r="P7" s="15"/>
      <c r="Q7" s="15"/>
      <c r="R7" s="14"/>
      <c r="S7" s="14"/>
    </row>
    <row r="8" spans="1:48" s="12" customFormat="1" ht="6.6" customHeight="1" x14ac:dyDescent="0.3">
      <c r="A8" s="14"/>
      <c r="B8" s="14"/>
      <c r="D8" s="14"/>
      <c r="E8" s="124"/>
      <c r="F8" s="124"/>
      <c r="G8" s="15"/>
      <c r="H8" s="15"/>
      <c r="P8" s="15"/>
      <c r="Q8" s="15"/>
      <c r="R8" s="14"/>
      <c r="S8" s="14"/>
    </row>
    <row r="9" spans="1:48" s="12" customFormat="1" ht="6.6" customHeight="1" x14ac:dyDescent="0.3">
      <c r="A9" s="14"/>
      <c r="B9" s="14"/>
      <c r="D9" s="14"/>
      <c r="E9" s="124"/>
      <c r="F9" s="124"/>
      <c r="G9" s="15"/>
      <c r="H9" s="15"/>
      <c r="P9" s="15"/>
      <c r="Q9" s="15"/>
      <c r="R9" s="14"/>
      <c r="S9" s="14"/>
    </row>
    <row r="10" spans="1:48" s="12" customFormat="1" ht="6.6" customHeight="1" x14ac:dyDescent="0.3">
      <c r="A10" s="14"/>
      <c r="B10" s="14"/>
      <c r="D10" s="14"/>
      <c r="E10" s="124"/>
      <c r="F10" s="124"/>
      <c r="G10" s="15"/>
      <c r="H10" s="15"/>
      <c r="P10" s="15"/>
      <c r="Q10" s="15"/>
      <c r="R10" s="14"/>
      <c r="S10" s="14"/>
    </row>
    <row r="11" spans="1:48" s="12" customFormat="1" ht="6.6" customHeight="1" x14ac:dyDescent="0.3">
      <c r="A11" s="14"/>
      <c r="B11" s="14"/>
      <c r="D11" s="14"/>
      <c r="E11" s="124"/>
      <c r="F11" s="124"/>
      <c r="G11" s="15"/>
      <c r="H11" s="15"/>
      <c r="P11" s="15"/>
      <c r="Q11" s="15"/>
      <c r="R11" s="14"/>
      <c r="S11" s="14"/>
    </row>
    <row r="12" spans="1:48" s="12" customFormat="1" ht="6.6" customHeight="1" x14ac:dyDescent="0.3">
      <c r="A12" s="14"/>
      <c r="B12" s="14"/>
      <c r="D12" s="14"/>
      <c r="E12" s="124"/>
      <c r="F12" s="124"/>
      <c r="G12" s="15"/>
      <c r="H12" s="15"/>
      <c r="P12" s="15"/>
      <c r="Q12" s="15"/>
      <c r="R12" s="14"/>
      <c r="S12" s="14"/>
    </row>
    <row r="13" spans="1:48" s="12" customFormat="1" ht="6.6" customHeight="1" x14ac:dyDescent="0.3">
      <c r="A13" s="14"/>
      <c r="B13" s="14"/>
      <c r="D13" s="14"/>
      <c r="E13" s="124"/>
      <c r="F13" s="124"/>
      <c r="G13" s="15"/>
      <c r="H13" s="15"/>
      <c r="P13" s="15"/>
      <c r="Q13" s="15"/>
      <c r="R13" s="14"/>
      <c r="S13" s="14"/>
    </row>
    <row r="14" spans="1:48" s="22" customFormat="1" ht="16.2" thickBot="1" x14ac:dyDescent="0.35">
      <c r="A14" s="21" t="s">
        <v>60</v>
      </c>
      <c r="B14" s="21"/>
      <c r="E14" s="24"/>
      <c r="F14" s="24"/>
      <c r="I14" s="25" t="s">
        <v>61</v>
      </c>
      <c r="J14" s="26" t="s">
        <v>82</v>
      </c>
      <c r="P14" s="27"/>
      <c r="Q14" s="27"/>
      <c r="R14" s="23"/>
      <c r="S14" s="23"/>
    </row>
    <row r="15" spans="1:48" s="44" customFormat="1" ht="32.1" customHeight="1" x14ac:dyDescent="0.3">
      <c r="A15" s="42" t="s">
        <v>63</v>
      </c>
      <c r="B15" s="42" t="s">
        <v>64</v>
      </c>
      <c r="C15" s="42" t="s">
        <v>65</v>
      </c>
      <c r="D15" s="42" t="s">
        <v>66</v>
      </c>
      <c r="E15" s="43" t="s">
        <v>34</v>
      </c>
      <c r="F15" s="43"/>
      <c r="G15" s="62" t="s">
        <v>67</v>
      </c>
      <c r="H15" s="63" t="s">
        <v>68</v>
      </c>
      <c r="I15" s="63" t="s">
        <v>69</v>
      </c>
      <c r="J15" s="64" t="s">
        <v>70</v>
      </c>
      <c r="K15" s="63"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8" s="41" customFormat="1" ht="15" customHeight="1" x14ac:dyDescent="0.3">
      <c r="A16" s="139" t="str">
        <f>CONCATENATE("name_level",COUNTIF(A$15:A15,"name_level*")+1)</f>
        <v>name_level1</v>
      </c>
      <c r="B16" s="140">
        <f>HLOOKUP($J$14,$Y$15:$AD$1048576,ROW(B16)-ROW(AE$15)+1,FALSE)</f>
        <v>1</v>
      </c>
      <c r="C16" s="140">
        <v>1</v>
      </c>
      <c r="D16" s="41" t="s">
        <v>140</v>
      </c>
      <c r="E16" s="141" t="s">
        <v>140</v>
      </c>
      <c r="F16" s="141"/>
      <c r="G16" s="154" t="s">
        <v>412</v>
      </c>
      <c r="H16" s="142"/>
      <c r="I16" s="142"/>
      <c r="J16" s="155"/>
      <c r="K16" s="61" t="str">
        <f>G16</f>
        <v>name_levelX</v>
      </c>
      <c r="L16" s="142"/>
      <c r="M16" s="142" t="s">
        <v>84</v>
      </c>
      <c r="N16" s="155"/>
      <c r="O16" s="143"/>
      <c r="P16" s="144"/>
      <c r="Q16" s="144"/>
      <c r="R16" s="143" t="s">
        <v>413</v>
      </c>
      <c r="S16" s="93"/>
      <c r="Y16" s="140">
        <v>0</v>
      </c>
      <c r="Z16" s="140">
        <v>0</v>
      </c>
      <c r="AA16" s="140">
        <v>1</v>
      </c>
      <c r="AB16" s="140">
        <v>1</v>
      </c>
      <c r="AC16" s="140">
        <v>1</v>
      </c>
      <c r="AD16" s="140">
        <v>1</v>
      </c>
    </row>
    <row r="17" spans="1:36" ht="14.4" x14ac:dyDescent="0.3">
      <c r="A17" s="145" t="str">
        <f>CONCATENATE("main_input_",G16)</f>
        <v>main_input_name_levelX</v>
      </c>
      <c r="B17" s="125">
        <f>HLOOKUP($J$14,$Y$15:$AD$1048576,ROW(B17)-ROW(AE$15)+1,FALSE)</f>
        <v>1</v>
      </c>
      <c r="C17" s="125">
        <v>1</v>
      </c>
      <c r="D17" s="7" t="s">
        <v>140</v>
      </c>
      <c r="E17" s="16" t="s">
        <v>140</v>
      </c>
      <c r="G17" s="156"/>
      <c r="H17" s="132"/>
      <c r="I17" s="132"/>
      <c r="J17" s="157"/>
      <c r="K17" s="132"/>
      <c r="L17" s="132"/>
      <c r="M17" s="132" t="s">
        <v>84</v>
      </c>
      <c r="N17" s="157"/>
      <c r="O17"/>
      <c r="R17" t="s">
        <v>414</v>
      </c>
      <c r="Y17" s="125">
        <v>0</v>
      </c>
      <c r="Z17" s="125">
        <v>0</v>
      </c>
      <c r="AA17" s="125">
        <v>1</v>
      </c>
      <c r="AB17" s="125">
        <v>1</v>
      </c>
      <c r="AC17" s="125">
        <v>1</v>
      </c>
      <c r="AD17" s="125">
        <v>1</v>
      </c>
    </row>
    <row r="18" spans="1:36" ht="14.4" x14ac:dyDescent="0.3">
      <c r="A18" s="145" t="str">
        <f>CONCATENATE("transport_",G16)</f>
        <v>transport_name_levelX</v>
      </c>
      <c r="B18" s="125">
        <f>HLOOKUP($J$14,$Y$15:$AD$1048576,ROW(B18)-ROW(AE$15)+1,FALSE)</f>
        <v>1</v>
      </c>
      <c r="C18" s="125">
        <v>1</v>
      </c>
      <c r="D18" s="7" t="s">
        <v>140</v>
      </c>
      <c r="E18" s="16" t="s">
        <v>140</v>
      </c>
      <c r="G18" s="156"/>
      <c r="H18" s="132"/>
      <c r="I18" s="132"/>
      <c r="J18" s="157"/>
      <c r="K18" s="227">
        <f>G18</f>
        <v>0</v>
      </c>
      <c r="L18" s="132"/>
      <c r="M18" s="132" t="s">
        <v>84</v>
      </c>
      <c r="N18" s="157"/>
      <c r="O18"/>
      <c r="R18" t="s">
        <v>415</v>
      </c>
      <c r="Y18" s="125">
        <v>0</v>
      </c>
      <c r="Z18" s="125">
        <v>0</v>
      </c>
      <c r="AA18" s="125">
        <v>1</v>
      </c>
      <c r="AB18" s="125">
        <v>1</v>
      </c>
      <c r="AC18" s="125">
        <v>1</v>
      </c>
      <c r="AD18" s="125">
        <v>1</v>
      </c>
    </row>
    <row r="19" spans="1:36" ht="14.4" x14ac:dyDescent="0.3">
      <c r="A19" s="145" t="str">
        <f>CONCATENATE("logis_",G16)</f>
        <v>logis_name_levelX</v>
      </c>
      <c r="B19" s="125">
        <f>HLOOKUP($J$14,$Y$15:$AD$1048576,ROW(B19)-ROW(AE$15)+1,FALSE)</f>
        <v>1</v>
      </c>
      <c r="C19" s="125">
        <v>1</v>
      </c>
      <c r="D19" s="7" t="s">
        <v>140</v>
      </c>
      <c r="E19" s="16" t="s">
        <v>140</v>
      </c>
      <c r="G19" s="156"/>
      <c r="H19" s="132"/>
      <c r="I19" s="132"/>
      <c r="J19" s="157"/>
      <c r="K19" s="156"/>
      <c r="L19" s="132"/>
      <c r="M19" s="132" t="s">
        <v>84</v>
      </c>
      <c r="N19" s="157"/>
      <c r="O19"/>
      <c r="R19" t="s">
        <v>416</v>
      </c>
      <c r="Y19" s="125">
        <v>0</v>
      </c>
      <c r="Z19" s="125">
        <v>0</v>
      </c>
      <c r="AA19" s="125">
        <v>1</v>
      </c>
      <c r="AB19" s="125">
        <v>1</v>
      </c>
      <c r="AC19" s="125">
        <v>1</v>
      </c>
      <c r="AD19" s="125">
        <v>1</v>
      </c>
    </row>
    <row r="20" spans="1:36" ht="14.4" x14ac:dyDescent="0.3">
      <c r="A20" s="145" t="str">
        <f>CONCATENATE("km_",G16)</f>
        <v>km_name_levelX</v>
      </c>
      <c r="B20" s="125">
        <f>HLOOKUP($J$14,$Z$15:$AE$1048576,ROW(B20)-ROW(AF$15)+1,FALSE)</f>
        <v>1</v>
      </c>
      <c r="C20" s="125">
        <v>1</v>
      </c>
      <c r="D20" s="7" t="s">
        <v>140</v>
      </c>
      <c r="E20" s="16" t="s">
        <v>417</v>
      </c>
      <c r="G20" s="156"/>
      <c r="H20" s="132"/>
      <c r="I20" s="132"/>
      <c r="J20" s="157"/>
      <c r="K20" s="132"/>
      <c r="L20" s="132"/>
      <c r="M20" s="132" t="s">
        <v>84</v>
      </c>
      <c r="N20" s="157"/>
      <c r="R20" s="127" t="s">
        <v>418</v>
      </c>
      <c r="Y20" s="125">
        <v>0</v>
      </c>
      <c r="Z20" s="125">
        <v>0</v>
      </c>
      <c r="AA20" s="125">
        <v>1</v>
      </c>
      <c r="AB20" s="125">
        <v>1</v>
      </c>
      <c r="AC20" s="125">
        <v>1</v>
      </c>
      <c r="AD20" s="125">
        <v>1</v>
      </c>
    </row>
    <row r="21" spans="1:36" ht="14.4" x14ac:dyDescent="0.3">
      <c r="A21" s="1" t="str">
        <f>CONCATENATE("share_",G16)</f>
        <v>share_name_levelX</v>
      </c>
      <c r="B21" s="125">
        <f>HLOOKUP($J$14,$Z$15:$AE$1048576,ROW(B21)-ROW(AF$15)+1,FALSE)</f>
        <v>1</v>
      </c>
      <c r="C21" s="125">
        <v>1</v>
      </c>
      <c r="D21" s="7" t="s">
        <v>140</v>
      </c>
      <c r="E21" s="16" t="s">
        <v>49</v>
      </c>
      <c r="G21" s="226"/>
      <c r="H21" s="132"/>
      <c r="I21" s="132"/>
      <c r="J21" s="157"/>
      <c r="K21" s="132"/>
      <c r="L21" s="132"/>
      <c r="M21" s="132" t="s">
        <v>84</v>
      </c>
      <c r="N21" s="157"/>
      <c r="R21" s="127" t="s">
        <v>419</v>
      </c>
      <c r="Y21" s="125">
        <v>0</v>
      </c>
      <c r="Z21" s="125">
        <v>0</v>
      </c>
      <c r="AA21" s="125">
        <v>1</v>
      </c>
      <c r="AB21" s="125">
        <v>1</v>
      </c>
      <c r="AC21" s="125">
        <v>1</v>
      </c>
      <c r="AD21" s="125">
        <v>1</v>
      </c>
    </row>
    <row r="22" spans="1:36" ht="14.25" customHeight="1" x14ac:dyDescent="0.3">
      <c r="A22" s="1" t="str">
        <f>CONCATENATE("final_prod_ratio_",G16)</f>
        <v>final_prod_ratio_name_levelX</v>
      </c>
      <c r="B22" s="125">
        <f t="shared" ref="B22:B31" si="1">HLOOKUP($J$14,$Y$15:$AD$1048576,ROW(B22)-ROW(AE$15)+1,FALSE)</f>
        <v>1</v>
      </c>
      <c r="C22" s="125">
        <v>1</v>
      </c>
      <c r="D22" s="7" t="s">
        <v>140</v>
      </c>
      <c r="E22" s="128" t="s">
        <v>420</v>
      </c>
      <c r="F22" s="128"/>
      <c r="G22" s="156"/>
      <c r="H22" s="132"/>
      <c r="I22" s="132"/>
      <c r="J22" s="157"/>
      <c r="K22" s="132"/>
      <c r="L22" s="132"/>
      <c r="M22" s="132" t="s">
        <v>84</v>
      </c>
      <c r="N22" s="157"/>
      <c r="O22" s="129"/>
      <c r="P22" s="2" t="s">
        <v>421</v>
      </c>
      <c r="Q22" s="2" t="s">
        <v>287</v>
      </c>
      <c r="R22" t="s">
        <v>338</v>
      </c>
      <c r="Y22" s="125">
        <v>0</v>
      </c>
      <c r="Z22" s="125">
        <v>0</v>
      </c>
      <c r="AA22" s="125">
        <v>1</v>
      </c>
      <c r="AB22" s="125">
        <v>1</v>
      </c>
      <c r="AC22" s="125">
        <v>1</v>
      </c>
      <c r="AD22" s="125">
        <v>1</v>
      </c>
    </row>
    <row r="23" spans="1:36" ht="14.4" x14ac:dyDescent="0.3">
      <c r="A23" s="145" t="str">
        <f>CONCATENATE("carr_",G16)</f>
        <v>carr_name_levelX</v>
      </c>
      <c r="B23" s="125">
        <f t="shared" si="1"/>
        <v>1</v>
      </c>
      <c r="C23" s="125">
        <v>0</v>
      </c>
      <c r="D23" s="7" t="s">
        <v>140</v>
      </c>
      <c r="E23" s="16" t="s">
        <v>422</v>
      </c>
      <c r="G23" s="156"/>
      <c r="H23" s="132"/>
      <c r="I23" s="132"/>
      <c r="J23" s="157"/>
      <c r="K23" s="132"/>
      <c r="L23" s="132"/>
      <c r="M23" s="132" t="s">
        <v>84</v>
      </c>
      <c r="N23" s="157"/>
      <c r="O23"/>
      <c r="R23" t="s">
        <v>423</v>
      </c>
      <c r="Y23" s="125">
        <v>0</v>
      </c>
      <c r="Z23" s="125">
        <v>0</v>
      </c>
      <c r="AA23" s="125">
        <v>1</v>
      </c>
      <c r="AB23" s="125">
        <v>1</v>
      </c>
      <c r="AC23" s="125">
        <v>1</v>
      </c>
      <c r="AD23" s="125">
        <v>1</v>
      </c>
    </row>
    <row r="24" spans="1:36" ht="14.4" x14ac:dyDescent="0.3">
      <c r="A24" s="145" t="str">
        <f>CONCATENATE("load_",G16)</f>
        <v>load_name_levelX</v>
      </c>
      <c r="B24" s="125">
        <f t="shared" si="1"/>
        <v>1</v>
      </c>
      <c r="C24" s="125">
        <v>0</v>
      </c>
      <c r="D24" s="7" t="s">
        <v>140</v>
      </c>
      <c r="E24" s="16" t="s">
        <v>49</v>
      </c>
      <c r="G24" s="156"/>
      <c r="H24" s="132"/>
      <c r="I24" s="132"/>
      <c r="J24" s="157"/>
      <c r="K24" s="132"/>
      <c r="L24" s="132"/>
      <c r="M24" s="132" t="s">
        <v>84</v>
      </c>
      <c r="N24" s="157"/>
      <c r="O24"/>
      <c r="R24" t="s">
        <v>424</v>
      </c>
      <c r="Y24" s="125">
        <v>0</v>
      </c>
      <c r="Z24" s="125">
        <v>0</v>
      </c>
      <c r="AA24" s="125">
        <v>1</v>
      </c>
      <c r="AB24" s="125">
        <v>1</v>
      </c>
      <c r="AC24" s="125">
        <v>1</v>
      </c>
      <c r="AD24" s="125">
        <v>1</v>
      </c>
    </row>
    <row r="25" spans="1:36" s="38" customFormat="1" ht="14.4" x14ac:dyDescent="0.3">
      <c r="A25" s="146" t="str">
        <f>CONCATENATE("energy_",G16)</f>
        <v>energy_name_levelX</v>
      </c>
      <c r="B25" s="125">
        <f t="shared" si="1"/>
        <v>1</v>
      </c>
      <c r="C25" s="133">
        <v>0</v>
      </c>
      <c r="D25" s="38" t="s">
        <v>140</v>
      </c>
      <c r="E25" s="134" t="s">
        <v>140</v>
      </c>
      <c r="F25" s="134"/>
      <c r="G25" s="158"/>
      <c r="H25" s="135"/>
      <c r="I25" s="135"/>
      <c r="J25" s="159"/>
      <c r="K25" s="135"/>
      <c r="L25" s="135"/>
      <c r="M25" s="135" t="s">
        <v>84</v>
      </c>
      <c r="N25" s="159"/>
      <c r="P25" s="136"/>
      <c r="Q25" s="136"/>
      <c r="R25" s="39" t="s">
        <v>425</v>
      </c>
      <c r="S25" s="99"/>
      <c r="Y25" s="133">
        <v>0</v>
      </c>
      <c r="Z25" s="133">
        <v>0</v>
      </c>
      <c r="AA25" s="133">
        <v>1</v>
      </c>
      <c r="AB25" s="133">
        <v>1</v>
      </c>
      <c r="AC25" s="133">
        <v>1</v>
      </c>
      <c r="AD25" s="133">
        <v>1</v>
      </c>
    </row>
    <row r="26" spans="1:36" ht="14.4" x14ac:dyDescent="0.3">
      <c r="A26" s="1" t="s">
        <v>339</v>
      </c>
      <c r="B26" s="140">
        <f t="shared" si="1"/>
        <v>1</v>
      </c>
      <c r="C26" s="125">
        <v>1</v>
      </c>
      <c r="D26" s="7" t="s">
        <v>25</v>
      </c>
      <c r="E26" s="128" t="s">
        <v>49</v>
      </c>
      <c r="F26" s="128"/>
      <c r="G26" s="190"/>
      <c r="H26" s="132"/>
      <c r="I26" s="132"/>
      <c r="J26" s="163"/>
      <c r="K26" s="190"/>
      <c r="L26" s="132"/>
      <c r="M26" s="132" t="s">
        <v>84</v>
      </c>
      <c r="N26" s="157"/>
      <c r="P26" s="2" t="s">
        <v>421</v>
      </c>
      <c r="Q26" s="2" t="s">
        <v>287</v>
      </c>
      <c r="R26" t="s">
        <v>340</v>
      </c>
      <c r="S26" s="11" t="s">
        <v>302</v>
      </c>
      <c r="Y26" s="125">
        <v>0</v>
      </c>
      <c r="Z26" s="125">
        <v>0</v>
      </c>
      <c r="AA26" s="125">
        <v>1</v>
      </c>
      <c r="AB26" s="125">
        <v>1</v>
      </c>
      <c r="AC26" s="125">
        <v>1</v>
      </c>
      <c r="AD26" s="125">
        <v>1</v>
      </c>
      <c r="AE26" s="125"/>
      <c r="AF26" s="125"/>
      <c r="AG26" s="125"/>
      <c r="AH26" s="125"/>
      <c r="AI26" s="125"/>
      <c r="AJ26" s="125"/>
    </row>
    <row r="27" spans="1:36" ht="14.4" x14ac:dyDescent="0.3">
      <c r="A27" s="1" t="s">
        <v>339</v>
      </c>
      <c r="B27" s="125">
        <f t="shared" si="1"/>
        <v>1</v>
      </c>
      <c r="C27" s="125">
        <v>1</v>
      </c>
      <c r="D27" s="7" t="s">
        <v>26</v>
      </c>
      <c r="E27" s="128" t="s">
        <v>49</v>
      </c>
      <c r="F27" s="128"/>
      <c r="G27" s="190"/>
      <c r="H27" s="132"/>
      <c r="I27" s="132"/>
      <c r="J27" s="163"/>
      <c r="K27" s="190"/>
      <c r="L27" s="132"/>
      <c r="M27" s="132" t="s">
        <v>84</v>
      </c>
      <c r="N27" s="157"/>
      <c r="P27" s="2" t="s">
        <v>421</v>
      </c>
      <c r="Q27" s="2" t="s">
        <v>287</v>
      </c>
      <c r="R27" t="s">
        <v>340</v>
      </c>
      <c r="S27" s="11" t="s">
        <v>302</v>
      </c>
      <c r="Y27" s="125">
        <v>0</v>
      </c>
      <c r="Z27" s="125">
        <v>0</v>
      </c>
      <c r="AA27" s="125">
        <v>1</v>
      </c>
      <c r="AB27" s="125">
        <v>1</v>
      </c>
      <c r="AC27" s="125">
        <v>1</v>
      </c>
      <c r="AD27" s="125">
        <v>1</v>
      </c>
      <c r="AE27" s="125"/>
      <c r="AF27" s="125"/>
      <c r="AG27" s="125"/>
      <c r="AH27" s="125"/>
      <c r="AI27" s="125"/>
      <c r="AJ27" s="125"/>
    </row>
    <row r="28" spans="1:36" ht="14.4" x14ac:dyDescent="0.3">
      <c r="A28" s="148" t="s">
        <v>128</v>
      </c>
      <c r="B28" s="125">
        <f t="shared" si="1"/>
        <v>1</v>
      </c>
      <c r="C28" s="125">
        <v>1</v>
      </c>
      <c r="D28" s="7" t="s">
        <v>28</v>
      </c>
      <c r="E28" s="16" t="s">
        <v>129</v>
      </c>
      <c r="G28" s="160"/>
      <c r="H28" s="132"/>
      <c r="I28" s="132"/>
      <c r="J28" s="157"/>
      <c r="K28" s="166"/>
      <c r="L28" s="132"/>
      <c r="M28" s="131" t="s">
        <v>84</v>
      </c>
      <c r="N28" s="157"/>
      <c r="O28"/>
      <c r="P28" s="2" t="s">
        <v>142</v>
      </c>
      <c r="R28" t="s">
        <v>130</v>
      </c>
      <c r="S28" s="11" t="s">
        <v>127</v>
      </c>
      <c r="Y28" s="125">
        <v>0</v>
      </c>
      <c r="Z28" s="125">
        <v>0</v>
      </c>
      <c r="AA28" s="125">
        <v>1</v>
      </c>
      <c r="AB28" s="125">
        <v>1</v>
      </c>
      <c r="AC28" s="125">
        <v>1</v>
      </c>
      <c r="AD28" s="125">
        <v>1</v>
      </c>
    </row>
    <row r="29" spans="1:36" ht="14.4" x14ac:dyDescent="0.3">
      <c r="A29" s="148" t="s">
        <v>133</v>
      </c>
      <c r="B29" s="133">
        <f t="shared" si="1"/>
        <v>1</v>
      </c>
      <c r="C29" s="125">
        <v>1</v>
      </c>
      <c r="D29" s="7" t="s">
        <v>28</v>
      </c>
      <c r="E29" s="16" t="s">
        <v>129</v>
      </c>
      <c r="G29" s="160"/>
      <c r="H29" s="132"/>
      <c r="I29" s="132"/>
      <c r="J29" s="157"/>
      <c r="K29" s="166"/>
      <c r="L29" s="132"/>
      <c r="M29" s="131" t="s">
        <v>84</v>
      </c>
      <c r="N29" s="157"/>
      <c r="O29"/>
      <c r="P29" s="2" t="s">
        <v>142</v>
      </c>
      <c r="R29" t="s">
        <v>134</v>
      </c>
      <c r="S29" s="11" t="s">
        <v>127</v>
      </c>
      <c r="Y29" s="125">
        <v>0</v>
      </c>
      <c r="Z29" s="125">
        <v>0</v>
      </c>
      <c r="AA29" s="125">
        <v>1</v>
      </c>
      <c r="AB29" s="125">
        <v>1</v>
      </c>
      <c r="AC29" s="125">
        <v>1</v>
      </c>
      <c r="AD29" s="125">
        <v>1</v>
      </c>
    </row>
    <row r="30" spans="1:36" s="41" customFormat="1" ht="14.25" customHeight="1" x14ac:dyDescent="0.3">
      <c r="A30" s="147" t="str">
        <f>CONCATENATE("name_exp_country",COUNTIF(A$15:A18,"name_exp_country*")+1)</f>
        <v>name_exp_country1</v>
      </c>
      <c r="B30" s="125">
        <f t="shared" si="1"/>
        <v>1</v>
      </c>
      <c r="C30" s="140">
        <v>1</v>
      </c>
      <c r="D30" s="41" t="s">
        <v>28</v>
      </c>
      <c r="E30" s="46" t="s">
        <v>140</v>
      </c>
      <c r="F30" s="46"/>
      <c r="G30" s="154" t="s">
        <v>426</v>
      </c>
      <c r="H30" s="51"/>
      <c r="I30" s="51"/>
      <c r="J30" s="67"/>
      <c r="K30" s="154"/>
      <c r="L30" s="51"/>
      <c r="M30" s="51" t="s">
        <v>84</v>
      </c>
      <c r="N30" s="67"/>
      <c r="O30" s="47"/>
      <c r="P30" s="144"/>
      <c r="Q30" s="144"/>
      <c r="R30" s="143" t="s">
        <v>427</v>
      </c>
      <c r="S30" s="93"/>
      <c r="Y30" s="140">
        <v>0</v>
      </c>
      <c r="Z30" s="140">
        <v>0</v>
      </c>
      <c r="AA30" s="140">
        <v>1</v>
      </c>
      <c r="AB30" s="140">
        <v>1</v>
      </c>
      <c r="AC30" s="140">
        <v>1</v>
      </c>
      <c r="AD30" s="140">
        <v>1</v>
      </c>
    </row>
    <row r="31" spans="1:36" s="38" customFormat="1" ht="14.25" customHeight="1" x14ac:dyDescent="0.3">
      <c r="A31" s="149" t="str">
        <f>CONCATENATE("exp_vol_",G30)</f>
        <v>exp_vol_name_countryX</v>
      </c>
      <c r="B31" s="133">
        <f t="shared" si="1"/>
        <v>1</v>
      </c>
      <c r="C31" s="133">
        <v>1</v>
      </c>
      <c r="D31" s="38" t="s">
        <v>28</v>
      </c>
      <c r="E31" s="150" t="s">
        <v>428</v>
      </c>
      <c r="F31" s="150"/>
      <c r="G31" s="169"/>
      <c r="H31" s="135"/>
      <c r="I31" s="135"/>
      <c r="J31" s="159"/>
      <c r="K31" s="169"/>
      <c r="L31" s="135"/>
      <c r="M31" s="135" t="s">
        <v>84</v>
      </c>
      <c r="N31" s="159"/>
      <c r="O31" s="151"/>
      <c r="P31" s="136"/>
      <c r="Q31" s="136"/>
      <c r="R31" s="152" t="s">
        <v>429</v>
      </c>
      <c r="S31" s="99"/>
      <c r="Y31" s="133">
        <v>0</v>
      </c>
      <c r="Z31" s="133">
        <v>0</v>
      </c>
      <c r="AA31" s="133">
        <v>1</v>
      </c>
      <c r="AB31" s="133">
        <v>1</v>
      </c>
      <c r="AC31" s="133">
        <v>1</v>
      </c>
      <c r="AD31" s="133">
        <v>1</v>
      </c>
    </row>
    <row r="32" spans="1:36" s="5" customFormat="1" ht="14.4" x14ac:dyDescent="0.3">
      <c r="E32" s="122"/>
      <c r="F32" s="122"/>
      <c r="G32" s="156"/>
      <c r="H32" s="132"/>
      <c r="I32" s="132"/>
      <c r="J32" s="157"/>
      <c r="K32" s="160"/>
      <c r="L32" s="132"/>
      <c r="M32" s="132"/>
      <c r="N32" s="157"/>
      <c r="P32" s="2"/>
      <c r="Q32" s="2"/>
      <c r="S32" s="121"/>
    </row>
    <row r="33" spans="2:19" s="5" customFormat="1" ht="15" x14ac:dyDescent="0.3">
      <c r="B33" s="124"/>
      <c r="C33" s="124"/>
      <c r="D33" s="14"/>
      <c r="E33" s="14"/>
      <c r="F33" s="122"/>
      <c r="G33" s="156"/>
      <c r="H33" s="132"/>
      <c r="I33" s="132"/>
      <c r="J33" s="157"/>
      <c r="K33" s="132"/>
      <c r="L33" s="132"/>
      <c r="M33" s="132"/>
      <c r="N33" s="157"/>
      <c r="P33" s="2"/>
      <c r="Q33" s="2"/>
      <c r="S33" s="121"/>
    </row>
    <row r="34" spans="2:19" s="5" customFormat="1" ht="15" x14ac:dyDescent="0.3">
      <c r="B34" s="124"/>
      <c r="C34" s="124"/>
      <c r="D34" s="14"/>
      <c r="E34" s="14"/>
      <c r="F34" s="122"/>
      <c r="G34" s="156"/>
      <c r="H34" s="132"/>
      <c r="I34" s="132"/>
      <c r="J34" s="157"/>
      <c r="K34" s="132"/>
      <c r="L34" s="132"/>
      <c r="M34" s="132"/>
      <c r="N34" s="157"/>
      <c r="P34" s="2"/>
      <c r="Q34" s="2"/>
      <c r="S34" s="121"/>
    </row>
    <row r="35" spans="2:19" s="5" customFormat="1" ht="14.4" x14ac:dyDescent="0.3">
      <c r="E35" s="122"/>
      <c r="F35" s="122"/>
      <c r="G35" s="156"/>
      <c r="H35" s="132"/>
      <c r="I35" s="132"/>
      <c r="J35" s="157"/>
      <c r="K35" s="132"/>
      <c r="L35" s="132"/>
      <c r="M35" s="132"/>
      <c r="N35" s="157"/>
      <c r="P35" s="2"/>
      <c r="Q35" s="2"/>
      <c r="S35" s="121"/>
    </row>
    <row r="36" spans="2:19" s="5" customFormat="1" ht="14.4" x14ac:dyDescent="0.3">
      <c r="E36" s="122"/>
      <c r="F36" s="122"/>
      <c r="G36" s="156"/>
      <c r="H36" s="132"/>
      <c r="I36" s="132"/>
      <c r="J36" s="157"/>
      <c r="K36" s="132"/>
      <c r="L36" s="132"/>
      <c r="M36" s="132"/>
      <c r="N36" s="157"/>
      <c r="P36" s="2"/>
      <c r="Q36" s="2"/>
      <c r="S36" s="121"/>
    </row>
    <row r="37" spans="2:19" s="5" customFormat="1" x14ac:dyDescent="0.3">
      <c r="E37" s="122"/>
      <c r="F37" s="122"/>
      <c r="G37" s="68"/>
      <c r="H37" s="29"/>
      <c r="I37" s="29"/>
      <c r="J37" s="69"/>
      <c r="K37" s="28"/>
      <c r="L37" s="29"/>
      <c r="M37" s="29"/>
      <c r="N37" s="69"/>
      <c r="P37" s="2"/>
      <c r="Q37" s="2"/>
      <c r="S37" s="121"/>
    </row>
    <row r="38" spans="2:19" s="5" customFormat="1" x14ac:dyDescent="0.3">
      <c r="E38" s="122"/>
      <c r="F38" s="122"/>
      <c r="G38" s="68"/>
      <c r="H38" s="29"/>
      <c r="I38" s="29"/>
      <c r="J38" s="69"/>
      <c r="K38" s="28"/>
      <c r="L38" s="29"/>
      <c r="M38" s="29"/>
      <c r="N38" s="69"/>
      <c r="P38" s="2"/>
      <c r="Q38" s="2"/>
      <c r="S38" s="121"/>
    </row>
    <row r="39" spans="2:19" s="5" customFormat="1" x14ac:dyDescent="0.3">
      <c r="E39" s="122"/>
      <c r="F39" s="122"/>
      <c r="G39" s="68"/>
      <c r="H39" s="29"/>
      <c r="I39" s="29"/>
      <c r="J39" s="69"/>
      <c r="K39" s="28"/>
      <c r="L39" s="29"/>
      <c r="M39" s="29"/>
      <c r="N39" s="69"/>
      <c r="P39" s="2"/>
      <c r="Q39" s="2"/>
      <c r="S39" s="121"/>
    </row>
    <row r="40" spans="2:19" s="5" customFormat="1" x14ac:dyDescent="0.3">
      <c r="E40" s="122"/>
      <c r="F40" s="122"/>
      <c r="G40" s="68"/>
      <c r="H40" s="29"/>
      <c r="I40" s="29"/>
      <c r="J40" s="69"/>
      <c r="K40" s="28"/>
      <c r="L40" s="29"/>
      <c r="M40" s="29"/>
      <c r="N40" s="69"/>
      <c r="P40" s="2"/>
      <c r="Q40" s="2"/>
      <c r="S40" s="121"/>
    </row>
    <row r="41" spans="2:19" s="5" customFormat="1" x14ac:dyDescent="0.3">
      <c r="E41" s="122"/>
      <c r="F41" s="122"/>
      <c r="G41" s="68"/>
      <c r="H41" s="29"/>
      <c r="I41" s="29"/>
      <c r="J41" s="69"/>
      <c r="K41" s="28"/>
      <c r="L41" s="29"/>
      <c r="M41" s="29"/>
      <c r="N41" s="69"/>
      <c r="P41" s="2"/>
      <c r="Q41" s="2"/>
      <c r="S41" s="121"/>
    </row>
    <row r="42" spans="2:19" s="5" customFormat="1" x14ac:dyDescent="0.3">
      <c r="E42" s="122"/>
      <c r="F42" s="122"/>
      <c r="G42" s="68"/>
      <c r="H42" s="29"/>
      <c r="I42" s="29"/>
      <c r="J42" s="69"/>
      <c r="K42" s="28"/>
      <c r="L42" s="29"/>
      <c r="M42" s="29"/>
      <c r="N42" s="69"/>
      <c r="P42" s="2"/>
      <c r="Q42" s="2"/>
      <c r="S42" s="121"/>
    </row>
    <row r="43" spans="2:19" s="5" customFormat="1" x14ac:dyDescent="0.3">
      <c r="E43" s="122"/>
      <c r="F43" s="122"/>
      <c r="G43" s="68"/>
      <c r="H43" s="29"/>
      <c r="I43" s="29"/>
      <c r="J43" s="69"/>
      <c r="K43" s="28"/>
      <c r="L43" s="29"/>
      <c r="M43" s="29"/>
      <c r="N43" s="69"/>
      <c r="P43" s="2"/>
      <c r="Q43" s="2"/>
      <c r="S43" s="121"/>
    </row>
    <row r="44" spans="2:19" s="5" customFormat="1" x14ac:dyDescent="0.3">
      <c r="E44" s="122"/>
      <c r="F44" s="122"/>
      <c r="G44" s="68"/>
      <c r="H44" s="29"/>
      <c r="I44" s="29"/>
      <c r="J44" s="69"/>
      <c r="K44" s="28"/>
      <c r="L44" s="29"/>
      <c r="M44" s="29"/>
      <c r="N44" s="69"/>
      <c r="P44" s="2"/>
      <c r="Q44" s="2"/>
      <c r="S44" s="121"/>
    </row>
    <row r="45" spans="2:19" s="5" customFormat="1" x14ac:dyDescent="0.3">
      <c r="E45" s="122"/>
      <c r="F45" s="122"/>
      <c r="G45" s="68"/>
      <c r="H45" s="29"/>
      <c r="I45" s="29"/>
      <c r="J45" s="69"/>
      <c r="K45" s="28"/>
      <c r="L45" s="29"/>
      <c r="M45" s="29"/>
      <c r="N45" s="69"/>
      <c r="P45" s="2"/>
      <c r="Q45" s="2"/>
      <c r="S45" s="121"/>
    </row>
    <row r="46" spans="2:19" s="5" customFormat="1" x14ac:dyDescent="0.3">
      <c r="E46" s="122"/>
      <c r="F46" s="122"/>
      <c r="G46" s="68"/>
      <c r="H46" s="29"/>
      <c r="I46" s="29"/>
      <c r="J46" s="69"/>
      <c r="K46" s="28"/>
      <c r="L46" s="29"/>
      <c r="M46" s="29"/>
      <c r="N46" s="69"/>
      <c r="P46" s="2"/>
      <c r="Q46" s="2"/>
      <c r="S46" s="121"/>
    </row>
    <row r="47" spans="2:19" s="5" customFormat="1" x14ac:dyDescent="0.3">
      <c r="E47" s="122"/>
      <c r="F47" s="122"/>
      <c r="G47" s="68"/>
      <c r="H47" s="29"/>
      <c r="I47" s="29"/>
      <c r="J47" s="69"/>
      <c r="K47" s="28"/>
      <c r="L47" s="29"/>
      <c r="M47" s="29"/>
      <c r="N47" s="69"/>
      <c r="P47" s="2"/>
      <c r="Q47" s="2"/>
      <c r="S47" s="121"/>
    </row>
    <row r="48" spans="2:19" s="5" customFormat="1" x14ac:dyDescent="0.3">
      <c r="E48" s="122"/>
      <c r="F48" s="122"/>
      <c r="G48" s="68"/>
      <c r="H48" s="29"/>
      <c r="I48" s="29"/>
      <c r="J48" s="69"/>
      <c r="K48" s="28"/>
      <c r="L48" s="29"/>
      <c r="M48" s="29"/>
      <c r="N48" s="69"/>
      <c r="P48" s="2"/>
      <c r="Q48" s="2"/>
      <c r="S48" s="121"/>
    </row>
    <row r="49" spans="5:19" s="5" customFormat="1" x14ac:dyDescent="0.3">
      <c r="E49" s="122"/>
      <c r="F49" s="122"/>
      <c r="G49" s="68"/>
      <c r="H49" s="29"/>
      <c r="I49" s="29"/>
      <c r="J49" s="69"/>
      <c r="K49" s="28"/>
      <c r="L49" s="29"/>
      <c r="M49" s="29"/>
      <c r="N49" s="69"/>
      <c r="P49" s="6"/>
      <c r="Q49" s="6"/>
      <c r="S49" s="121"/>
    </row>
    <row r="50" spans="5:19" s="5" customFormat="1" x14ac:dyDescent="0.3">
      <c r="E50" s="122"/>
      <c r="F50" s="122"/>
      <c r="G50" s="68"/>
      <c r="H50" s="29"/>
      <c r="I50" s="29"/>
      <c r="J50" s="69"/>
      <c r="K50" s="28"/>
      <c r="L50" s="29"/>
      <c r="M50" s="29"/>
      <c r="N50" s="69"/>
      <c r="P50" s="6"/>
      <c r="Q50" s="6"/>
      <c r="S50" s="121"/>
    </row>
    <row r="51" spans="5:19" s="5" customFormat="1" x14ac:dyDescent="0.3">
      <c r="E51" s="122"/>
      <c r="F51" s="122"/>
      <c r="G51" s="68"/>
      <c r="H51" s="29"/>
      <c r="I51" s="29"/>
      <c r="J51" s="69"/>
      <c r="K51" s="28"/>
      <c r="L51" s="29"/>
      <c r="M51" s="29"/>
      <c r="N51" s="69"/>
      <c r="P51" s="6"/>
      <c r="Q51" s="6"/>
      <c r="S51" s="121"/>
    </row>
    <row r="52" spans="5:19" s="5" customFormat="1" x14ac:dyDescent="0.3">
      <c r="E52" s="122"/>
      <c r="F52" s="122"/>
      <c r="G52" s="68"/>
      <c r="H52" s="29"/>
      <c r="I52" s="29"/>
      <c r="J52" s="69"/>
      <c r="K52" s="28"/>
      <c r="L52" s="29"/>
      <c r="M52" s="29"/>
      <c r="N52" s="69"/>
      <c r="P52" s="6"/>
      <c r="Q52" s="6"/>
      <c r="S52" s="121"/>
    </row>
    <row r="53" spans="5:19" s="5" customFormat="1" x14ac:dyDescent="0.3">
      <c r="E53" s="122"/>
      <c r="F53" s="122"/>
      <c r="G53" s="68"/>
      <c r="H53" s="29"/>
      <c r="I53" s="29"/>
      <c r="J53" s="69"/>
      <c r="K53" s="28"/>
      <c r="L53" s="29"/>
      <c r="M53" s="29"/>
      <c r="N53" s="69"/>
      <c r="P53" s="6"/>
      <c r="Q53" s="6"/>
      <c r="S53" s="121"/>
    </row>
    <row r="54" spans="5:19" s="5" customFormat="1" x14ac:dyDescent="0.3">
      <c r="E54" s="122"/>
      <c r="F54" s="122"/>
      <c r="G54" s="68"/>
      <c r="H54" s="29"/>
      <c r="I54" s="29"/>
      <c r="J54" s="69"/>
      <c r="K54" s="28"/>
      <c r="L54" s="29"/>
      <c r="M54" s="29"/>
      <c r="N54" s="69"/>
      <c r="P54" s="6"/>
      <c r="Q54" s="6"/>
      <c r="S54" s="121"/>
    </row>
    <row r="55" spans="5:19" s="5" customFormat="1" x14ac:dyDescent="0.3">
      <c r="E55" s="122"/>
      <c r="F55" s="122"/>
      <c r="G55" s="68"/>
      <c r="H55" s="29"/>
      <c r="I55" s="29"/>
      <c r="J55" s="69"/>
      <c r="K55" s="28"/>
      <c r="L55" s="29"/>
      <c r="M55" s="29"/>
      <c r="N55" s="69"/>
      <c r="P55" s="6"/>
      <c r="Q55" s="6"/>
      <c r="S55" s="121"/>
    </row>
    <row r="56" spans="5:19" s="5" customFormat="1" x14ac:dyDescent="0.3">
      <c r="E56" s="122"/>
      <c r="F56" s="122"/>
      <c r="G56" s="68"/>
      <c r="H56" s="29"/>
      <c r="I56" s="29"/>
      <c r="J56" s="69"/>
      <c r="K56" s="28"/>
      <c r="L56" s="29"/>
      <c r="M56" s="29"/>
      <c r="N56" s="69"/>
      <c r="P56" s="6"/>
      <c r="Q56" s="6"/>
      <c r="S56" s="121"/>
    </row>
    <row r="57" spans="5:19" s="5" customFormat="1" x14ac:dyDescent="0.3">
      <c r="E57" s="122"/>
      <c r="F57" s="122"/>
      <c r="G57" s="68"/>
      <c r="H57" s="29"/>
      <c r="I57" s="29"/>
      <c r="J57" s="69"/>
      <c r="K57" s="28"/>
      <c r="L57" s="29"/>
      <c r="M57" s="29"/>
      <c r="N57" s="69"/>
      <c r="P57" s="6"/>
      <c r="Q57" s="6"/>
      <c r="S57" s="121"/>
    </row>
    <row r="58" spans="5:19" s="5" customFormat="1" x14ac:dyDescent="0.3">
      <c r="E58" s="122"/>
      <c r="F58" s="122"/>
      <c r="G58" s="68"/>
      <c r="H58" s="29"/>
      <c r="I58" s="29"/>
      <c r="J58" s="69"/>
      <c r="K58" s="28"/>
      <c r="L58" s="29"/>
      <c r="M58" s="29"/>
      <c r="N58" s="69"/>
      <c r="P58" s="6"/>
      <c r="Q58" s="6"/>
      <c r="S58" s="121"/>
    </row>
    <row r="59" spans="5:19" s="5" customFormat="1" x14ac:dyDescent="0.3">
      <c r="E59" s="122"/>
      <c r="F59" s="122"/>
      <c r="G59" s="68"/>
      <c r="H59" s="29"/>
      <c r="I59" s="29"/>
      <c r="J59" s="69"/>
      <c r="K59" s="28"/>
      <c r="L59" s="29"/>
      <c r="M59" s="29"/>
      <c r="N59" s="69"/>
      <c r="P59" s="6"/>
      <c r="Q59" s="6"/>
      <c r="S59" s="121"/>
    </row>
    <row r="60" spans="5:19" s="5" customFormat="1" x14ac:dyDescent="0.3">
      <c r="E60" s="122"/>
      <c r="F60" s="122"/>
      <c r="G60" s="68"/>
      <c r="H60" s="29"/>
      <c r="I60" s="29"/>
      <c r="J60" s="69"/>
      <c r="K60" s="28"/>
      <c r="L60" s="29"/>
      <c r="M60" s="29"/>
      <c r="N60" s="69"/>
      <c r="P60" s="6"/>
      <c r="Q60" s="6"/>
      <c r="S60" s="121"/>
    </row>
    <row r="61" spans="5:19" s="5" customFormat="1" x14ac:dyDescent="0.3">
      <c r="E61" s="122"/>
      <c r="F61" s="122"/>
      <c r="G61" s="68"/>
      <c r="H61" s="29"/>
      <c r="I61" s="29"/>
      <c r="J61" s="69"/>
      <c r="K61" s="28"/>
      <c r="L61" s="29"/>
      <c r="M61" s="29"/>
      <c r="N61" s="69"/>
      <c r="P61" s="6"/>
      <c r="Q61" s="6"/>
      <c r="S61" s="121"/>
    </row>
    <row r="62" spans="5:19" s="5" customFormat="1" x14ac:dyDescent="0.3">
      <c r="E62" s="122"/>
      <c r="F62" s="122"/>
      <c r="G62" s="68"/>
      <c r="H62" s="29"/>
      <c r="I62" s="29"/>
      <c r="J62" s="69"/>
      <c r="K62" s="28"/>
      <c r="L62" s="29"/>
      <c r="M62" s="29"/>
      <c r="N62" s="69"/>
      <c r="P62" s="6"/>
      <c r="Q62" s="6"/>
      <c r="S62" s="121"/>
    </row>
    <row r="63" spans="5:19" s="5" customFormat="1" x14ac:dyDescent="0.3">
      <c r="E63" s="122"/>
      <c r="F63" s="122"/>
      <c r="G63" s="68"/>
      <c r="H63" s="29"/>
      <c r="I63" s="29"/>
      <c r="J63" s="69"/>
      <c r="K63" s="28"/>
      <c r="L63" s="29"/>
      <c r="M63" s="29"/>
      <c r="N63" s="69"/>
      <c r="P63" s="6"/>
      <c r="Q63" s="6"/>
      <c r="S63" s="121"/>
    </row>
    <row r="64" spans="5:19" s="5" customFormat="1" x14ac:dyDescent="0.3">
      <c r="E64" s="122"/>
      <c r="F64" s="122"/>
      <c r="G64" s="68"/>
      <c r="H64" s="29"/>
      <c r="I64" s="29"/>
      <c r="J64" s="69"/>
      <c r="K64" s="28"/>
      <c r="L64" s="29"/>
      <c r="M64" s="29"/>
      <c r="N64" s="69"/>
      <c r="P64" s="6"/>
      <c r="Q64" s="6"/>
      <c r="S64" s="121"/>
    </row>
    <row r="65" spans="5:19" s="5" customFormat="1" x14ac:dyDescent="0.3">
      <c r="E65" s="122"/>
      <c r="F65" s="122"/>
      <c r="G65" s="68"/>
      <c r="H65" s="29"/>
      <c r="I65" s="29"/>
      <c r="J65" s="69"/>
      <c r="K65" s="28"/>
      <c r="L65" s="29"/>
      <c r="M65" s="29"/>
      <c r="N65" s="69"/>
      <c r="P65" s="6"/>
      <c r="Q65" s="6"/>
      <c r="S65" s="121"/>
    </row>
    <row r="66" spans="5:19" s="5" customFormat="1" x14ac:dyDescent="0.3">
      <c r="E66" s="122"/>
      <c r="F66" s="122"/>
      <c r="G66" s="68"/>
      <c r="H66" s="29"/>
      <c r="I66" s="29"/>
      <c r="J66" s="69"/>
      <c r="K66" s="28"/>
      <c r="L66" s="29"/>
      <c r="M66" s="29"/>
      <c r="N66" s="69"/>
      <c r="P66" s="6"/>
      <c r="Q66" s="6"/>
      <c r="S66" s="121"/>
    </row>
    <row r="67" spans="5:19" s="5" customFormat="1" x14ac:dyDescent="0.3">
      <c r="E67" s="122"/>
      <c r="F67" s="122"/>
      <c r="G67" s="68"/>
      <c r="H67" s="29"/>
      <c r="I67" s="29"/>
      <c r="J67" s="69"/>
      <c r="K67" s="28"/>
      <c r="L67" s="29"/>
      <c r="M67" s="29"/>
      <c r="N67" s="69"/>
      <c r="P67" s="6"/>
      <c r="Q67" s="6"/>
      <c r="S67" s="121"/>
    </row>
    <row r="68" spans="5:19" s="5" customFormat="1" x14ac:dyDescent="0.3">
      <c r="E68" s="122"/>
      <c r="F68" s="122"/>
      <c r="G68" s="68"/>
      <c r="H68" s="29"/>
      <c r="I68" s="29"/>
      <c r="J68" s="69"/>
      <c r="K68" s="28"/>
      <c r="L68" s="29"/>
      <c r="M68" s="29"/>
      <c r="N68" s="69"/>
      <c r="P68" s="6"/>
      <c r="Q68" s="6"/>
      <c r="S68" s="121"/>
    </row>
    <row r="69" spans="5:19" s="5" customFormat="1" x14ac:dyDescent="0.3">
      <c r="E69" s="122"/>
      <c r="F69" s="122"/>
      <c r="G69" s="68"/>
      <c r="H69" s="29"/>
      <c r="I69" s="29"/>
      <c r="J69" s="69"/>
      <c r="K69" s="28"/>
      <c r="L69" s="29"/>
      <c r="M69" s="29"/>
      <c r="N69" s="69"/>
      <c r="P69" s="6"/>
      <c r="Q69" s="6"/>
      <c r="S69" s="121"/>
    </row>
    <row r="70" spans="5:19" s="5" customFormat="1" x14ac:dyDescent="0.3">
      <c r="E70" s="122"/>
      <c r="F70" s="122"/>
      <c r="G70" s="68"/>
      <c r="H70" s="29"/>
      <c r="I70" s="29"/>
      <c r="J70" s="69"/>
      <c r="K70" s="28"/>
      <c r="L70" s="29"/>
      <c r="M70" s="29"/>
      <c r="N70" s="69"/>
      <c r="P70" s="6"/>
      <c r="Q70" s="6"/>
      <c r="S70" s="121"/>
    </row>
    <row r="71" spans="5:19" x14ac:dyDescent="0.3">
      <c r="G71" s="74"/>
      <c r="H71" s="36"/>
      <c r="I71" s="36"/>
      <c r="J71" s="75"/>
      <c r="K71" s="35"/>
      <c r="L71" s="36"/>
      <c r="M71" s="36"/>
      <c r="N71" s="75"/>
    </row>
    <row r="72" spans="5:19" x14ac:dyDescent="0.3">
      <c r="G72" s="74"/>
      <c r="H72" s="36"/>
      <c r="I72" s="36"/>
      <c r="J72" s="75"/>
      <c r="K72" s="35"/>
      <c r="L72" s="36"/>
      <c r="M72" s="36"/>
      <c r="N72" s="75"/>
    </row>
    <row r="73" spans="5:19" x14ac:dyDescent="0.3">
      <c r="G73" s="74"/>
      <c r="H73" s="36"/>
      <c r="I73" s="36"/>
      <c r="J73" s="75"/>
      <c r="K73" s="35"/>
      <c r="L73" s="36"/>
      <c r="M73" s="36"/>
      <c r="N73" s="75"/>
    </row>
    <row r="74" spans="5:19" x14ac:dyDescent="0.3">
      <c r="G74" s="74"/>
      <c r="H74" s="36"/>
      <c r="I74" s="36"/>
      <c r="J74" s="75"/>
      <c r="K74" s="35"/>
      <c r="L74" s="36"/>
      <c r="M74" s="36"/>
      <c r="N74" s="75"/>
    </row>
    <row r="75" spans="5:19" x14ac:dyDescent="0.3">
      <c r="G75" s="74"/>
      <c r="H75" s="36"/>
      <c r="I75" s="36"/>
      <c r="J75" s="75"/>
      <c r="K75" s="35"/>
      <c r="L75" s="36"/>
      <c r="M75" s="36"/>
      <c r="N75" s="75"/>
    </row>
    <row r="76" spans="5:19" x14ac:dyDescent="0.3">
      <c r="G76" s="74"/>
      <c r="H76" s="36"/>
      <c r="I76" s="36"/>
      <c r="J76" s="75"/>
      <c r="K76" s="35"/>
      <c r="L76" s="36"/>
      <c r="M76" s="36"/>
      <c r="N76" s="75"/>
    </row>
    <row r="77" spans="5:19" x14ac:dyDescent="0.3">
      <c r="G77" s="74"/>
      <c r="H77" s="36"/>
      <c r="I77" s="36"/>
      <c r="J77" s="75"/>
      <c r="K77" s="35"/>
      <c r="L77" s="36"/>
      <c r="M77" s="36"/>
      <c r="N77" s="75"/>
    </row>
    <row r="78" spans="5:19" x14ac:dyDescent="0.3">
      <c r="G78" s="74"/>
      <c r="H78" s="36"/>
      <c r="I78" s="36"/>
      <c r="J78" s="75"/>
      <c r="K78" s="35"/>
      <c r="L78" s="36"/>
      <c r="M78" s="36"/>
      <c r="N78" s="75"/>
    </row>
    <row r="79" spans="5:19" x14ac:dyDescent="0.3">
      <c r="G79" s="74"/>
      <c r="H79" s="36"/>
      <c r="I79" s="36"/>
      <c r="J79" s="75"/>
      <c r="K79" s="35"/>
      <c r="L79" s="36"/>
      <c r="M79" s="36"/>
      <c r="N79" s="75"/>
    </row>
    <row r="80" spans="5:19" x14ac:dyDescent="0.3">
      <c r="G80" s="74"/>
      <c r="H80" s="36"/>
      <c r="I80" s="36"/>
      <c r="J80" s="75"/>
      <c r="K80" s="35"/>
      <c r="L80" s="36"/>
      <c r="M80" s="36"/>
      <c r="N80" s="75"/>
    </row>
    <row r="81" spans="7:14" x14ac:dyDescent="0.3">
      <c r="G81" s="74"/>
      <c r="H81" s="36"/>
      <c r="I81" s="36"/>
      <c r="J81" s="75"/>
      <c r="K81" s="35"/>
      <c r="L81" s="36"/>
      <c r="M81" s="36"/>
      <c r="N81" s="75"/>
    </row>
    <row r="82" spans="7:14" x14ac:dyDescent="0.3">
      <c r="G82" s="74"/>
      <c r="H82" s="36"/>
      <c r="I82" s="36"/>
      <c r="J82" s="75"/>
      <c r="K82" s="35"/>
      <c r="L82" s="36"/>
      <c r="M82" s="36"/>
      <c r="N82" s="75"/>
    </row>
    <row r="83" spans="7:14" ht="13.8" thickBot="1" x14ac:dyDescent="0.35">
      <c r="G83" s="74"/>
      <c r="H83" s="36"/>
      <c r="I83" s="36"/>
      <c r="J83" s="75"/>
      <c r="K83" s="82"/>
      <c r="L83" s="77"/>
      <c r="M83" s="77"/>
      <c r="N83" s="78"/>
    </row>
    <row r="84" spans="7:14" x14ac:dyDescent="0.3">
      <c r="G84" s="83"/>
      <c r="J84" s="84"/>
    </row>
    <row r="85" spans="7:14" x14ac:dyDescent="0.3">
      <c r="G85" s="83"/>
      <c r="J85" s="84"/>
    </row>
    <row r="86" spans="7:14" x14ac:dyDescent="0.3">
      <c r="G86" s="83"/>
      <c r="J86" s="84"/>
    </row>
    <row r="87" spans="7:14" x14ac:dyDescent="0.3">
      <c r="G87" s="83"/>
      <c r="J87" s="84"/>
    </row>
    <row r="88" spans="7:14" x14ac:dyDescent="0.3">
      <c r="G88" s="83"/>
      <c r="J88" s="84"/>
    </row>
    <row r="89" spans="7:14" x14ac:dyDescent="0.3">
      <c r="G89" s="83"/>
      <c r="J89" s="84"/>
    </row>
    <row r="90" spans="7:14" x14ac:dyDescent="0.3">
      <c r="G90" s="83"/>
      <c r="J90" s="84"/>
    </row>
    <row r="91" spans="7:14" x14ac:dyDescent="0.3">
      <c r="G91" s="83"/>
      <c r="J91" s="84"/>
    </row>
    <row r="92" spans="7:14" x14ac:dyDescent="0.3">
      <c r="G92" s="83"/>
      <c r="J92" s="84"/>
    </row>
    <row r="93" spans="7:14" x14ac:dyDescent="0.3">
      <c r="G93" s="83"/>
      <c r="J93" s="84"/>
    </row>
    <row r="94" spans="7:14" x14ac:dyDescent="0.3">
      <c r="G94" s="83"/>
      <c r="J94" s="84"/>
    </row>
    <row r="95" spans="7:14" x14ac:dyDescent="0.3">
      <c r="G95" s="83"/>
      <c r="J95" s="84"/>
    </row>
    <row r="96" spans="7:14" x14ac:dyDescent="0.3">
      <c r="G96" s="83"/>
      <c r="J96" s="84"/>
    </row>
    <row r="97" spans="7:10" x14ac:dyDescent="0.3">
      <c r="G97" s="83"/>
      <c r="J97" s="84"/>
    </row>
    <row r="98" spans="7:10" x14ac:dyDescent="0.3">
      <c r="G98" s="83"/>
      <c r="J98" s="84"/>
    </row>
    <row r="99" spans="7:10" x14ac:dyDescent="0.3">
      <c r="G99" s="83"/>
      <c r="J99" s="84"/>
    </row>
    <row r="100" spans="7:10" ht="13.8" thickBot="1" x14ac:dyDescent="0.35">
      <c r="G100" s="85"/>
      <c r="H100" s="86"/>
      <c r="I100" s="86"/>
      <c r="J100" s="87"/>
    </row>
  </sheetData>
  <sheetProtection insertRows="0" deleteRows="0" autoFilter="0"/>
  <mergeCells count="25">
    <mergeCell ref="Y6:Z6"/>
    <mergeCell ref="AA6:AB6"/>
    <mergeCell ref="Y4:Z4"/>
    <mergeCell ref="AA4:AB4"/>
    <mergeCell ref="J5:M5"/>
    <mergeCell ref="N5:P5"/>
    <mergeCell ref="S5:T5"/>
    <mergeCell ref="U5:V5"/>
    <mergeCell ref="Y5:Z5"/>
    <mergeCell ref="AA5:AB5"/>
    <mergeCell ref="P15:Q15"/>
    <mergeCell ref="A1:E1"/>
    <mergeCell ref="G1:Q1"/>
    <mergeCell ref="W4:X4"/>
    <mergeCell ref="W5:X5"/>
    <mergeCell ref="W6:X6"/>
    <mergeCell ref="S4:T4"/>
    <mergeCell ref="U4:V4"/>
    <mergeCell ref="S6:T6"/>
    <mergeCell ref="U6:V6"/>
    <mergeCell ref="A4:H6"/>
    <mergeCell ref="J4:M4"/>
    <mergeCell ref="N4:P4"/>
    <mergeCell ref="J6:M6"/>
    <mergeCell ref="N6:P6"/>
  </mergeCells>
  <conditionalFormatting sqref="P32:Q48 P16:Q20 P23:Q25">
    <cfRule type="containsText" dxfId="152" priority="82" operator="containsText" text="So">
      <formula>NOT(ISERROR(SEARCH("So",P16)))</formula>
    </cfRule>
    <cfRule type="containsText" dxfId="151" priority="83" operator="containsText" text="Ec">
      <formula>NOT(ISERROR(SEARCH("Ec",P16)))</formula>
    </cfRule>
    <cfRule type="containsText" dxfId="150" priority="84" operator="containsText" text="En">
      <formula>NOT(ISERROR(SEARCH("En",P16)))</formula>
    </cfRule>
  </conditionalFormatting>
  <conditionalFormatting sqref="P30:Q30">
    <cfRule type="containsText" dxfId="149" priority="58" operator="containsText" text="So">
      <formula>NOT(ISERROR(SEARCH("So",P30)))</formula>
    </cfRule>
    <cfRule type="containsText" dxfId="148" priority="59" operator="containsText" text="Ec">
      <formula>NOT(ISERROR(SEARCH("Ec",P30)))</formula>
    </cfRule>
    <cfRule type="containsText" dxfId="147" priority="60" operator="containsText" text="En">
      <formula>NOT(ISERROR(SEARCH("En",P30)))</formula>
    </cfRule>
  </conditionalFormatting>
  <conditionalFormatting sqref="P31:Q31">
    <cfRule type="containsText" dxfId="146" priority="55" operator="containsText" text="So">
      <formula>NOT(ISERROR(SEARCH("So",P31)))</formula>
    </cfRule>
    <cfRule type="containsText" dxfId="145" priority="56" operator="containsText" text="Ec">
      <formula>NOT(ISERROR(SEARCH("Ec",P31)))</formula>
    </cfRule>
    <cfRule type="containsText" dxfId="144" priority="57" operator="containsText" text="En">
      <formula>NOT(ISERROR(SEARCH("En",P31)))</formula>
    </cfRule>
  </conditionalFormatting>
  <conditionalFormatting sqref="P28:Q28">
    <cfRule type="containsText" dxfId="143" priority="52" operator="containsText" text="So">
      <formula>NOT(ISERROR(SEARCH("So",P28)))</formula>
    </cfRule>
    <cfRule type="containsText" dxfId="142" priority="53" operator="containsText" text="Ec">
      <formula>NOT(ISERROR(SEARCH("Ec",P28)))</formula>
    </cfRule>
    <cfRule type="containsText" dxfId="141" priority="54" operator="containsText" text="En">
      <formula>NOT(ISERROR(SEARCH("En",P28)))</formula>
    </cfRule>
  </conditionalFormatting>
  <conditionalFormatting sqref="P29">
    <cfRule type="containsText" dxfId="140" priority="46" operator="containsText" text="So">
      <formula>NOT(ISERROR(SEARCH("So",P29)))</formula>
    </cfRule>
    <cfRule type="containsText" dxfId="139" priority="47" operator="containsText" text="Ec">
      <formula>NOT(ISERROR(SEARCH("Ec",P29)))</formula>
    </cfRule>
    <cfRule type="containsText" dxfId="138" priority="48" operator="containsText" text="En">
      <formula>NOT(ISERROR(SEARCH("En",P29)))</formula>
    </cfRule>
  </conditionalFormatting>
  <conditionalFormatting sqref="P21:Q21">
    <cfRule type="containsText" dxfId="137" priority="40" operator="containsText" text="So">
      <formula>NOT(ISERROR(SEARCH("So",P21)))</formula>
    </cfRule>
    <cfRule type="containsText" dxfId="136" priority="41" operator="containsText" text="Ec">
      <formula>NOT(ISERROR(SEARCH("Ec",P21)))</formula>
    </cfRule>
    <cfRule type="containsText" dxfId="135" priority="42" operator="containsText" text="En">
      <formula>NOT(ISERROR(SEARCH("En",P21)))</formula>
    </cfRule>
  </conditionalFormatting>
  <conditionalFormatting sqref="Q22">
    <cfRule type="containsText" dxfId="134" priority="37" operator="containsText" text="So">
      <formula>NOT(ISERROR(SEARCH("So",Q22)))</formula>
    </cfRule>
    <cfRule type="containsText" dxfId="133" priority="38" operator="containsText" text="Ec">
      <formula>NOT(ISERROR(SEARCH("Ec",Q22)))</formula>
    </cfRule>
    <cfRule type="containsText" dxfId="132" priority="39" operator="containsText" text="En">
      <formula>NOT(ISERROR(SEARCH("En",Q22)))</formula>
    </cfRule>
  </conditionalFormatting>
  <conditionalFormatting sqref="P22">
    <cfRule type="containsText" dxfId="131" priority="34" operator="containsText" text="So">
      <formula>NOT(ISERROR(SEARCH("So",P22)))</formula>
    </cfRule>
    <cfRule type="containsText" dxfId="130" priority="35" operator="containsText" text="Ec">
      <formula>NOT(ISERROR(SEARCH("Ec",P22)))</formula>
    </cfRule>
    <cfRule type="containsText" dxfId="129" priority="36" operator="containsText" text="En">
      <formula>NOT(ISERROR(SEARCH("En",P22)))</formula>
    </cfRule>
  </conditionalFormatting>
  <conditionalFormatting sqref="Q26">
    <cfRule type="containsText" dxfId="128" priority="28" operator="containsText" text="So">
      <formula>NOT(ISERROR(SEARCH("So",Q26)))</formula>
    </cfRule>
    <cfRule type="containsText" dxfId="127" priority="29" operator="containsText" text="Ec">
      <formula>NOT(ISERROR(SEARCH("Ec",Q26)))</formula>
    </cfRule>
    <cfRule type="containsText" dxfId="126" priority="30" operator="containsText" text="En">
      <formula>NOT(ISERROR(SEARCH("En",Q26)))</formula>
    </cfRule>
  </conditionalFormatting>
  <conditionalFormatting sqref="P26">
    <cfRule type="containsText" dxfId="125" priority="25" operator="containsText" text="So">
      <formula>NOT(ISERROR(SEARCH("So",P26)))</formula>
    </cfRule>
    <cfRule type="containsText" dxfId="124" priority="26" operator="containsText" text="Ec">
      <formula>NOT(ISERROR(SEARCH("Ec",P26)))</formula>
    </cfRule>
    <cfRule type="containsText" dxfId="123" priority="27" operator="containsText" text="En">
      <formula>NOT(ISERROR(SEARCH("En",P26)))</formula>
    </cfRule>
  </conditionalFormatting>
  <conditionalFormatting sqref="Q27">
    <cfRule type="containsText" dxfId="122" priority="4" operator="containsText" text="So">
      <formula>NOT(ISERROR(SEARCH("So",Q27)))</formula>
    </cfRule>
    <cfRule type="containsText" dxfId="121" priority="5" operator="containsText" text="Ec">
      <formula>NOT(ISERROR(SEARCH("Ec",Q27)))</formula>
    </cfRule>
    <cfRule type="containsText" dxfId="120" priority="6" operator="containsText" text="En">
      <formula>NOT(ISERROR(SEARCH("En",Q27)))</formula>
    </cfRule>
  </conditionalFormatting>
  <conditionalFormatting sqref="P27">
    <cfRule type="containsText" dxfId="119" priority="1" operator="containsText" text="So">
      <formula>NOT(ISERROR(SEARCH("So",P27)))</formula>
    </cfRule>
    <cfRule type="containsText" dxfId="118" priority="2" operator="containsText" text="Ec">
      <formula>NOT(ISERROR(SEARCH("Ec",P27)))</formula>
    </cfRule>
    <cfRule type="containsText" dxfId="117" priority="3" operator="containsText" text="En">
      <formula>NOT(ISERROR(SEARCH("En",P27)))</formula>
    </cfRule>
  </conditionalFormatting>
  <dataValidations count="3">
    <dataValidation type="list" allowBlank="1" showInputMessage="1" showErrorMessage="1" sqref="J14">
      <formula1>$Y$15:$AD$15</formula1>
    </dataValidation>
    <dataValidation type="list" allowBlank="1" showInputMessage="1" showErrorMessage="1" sqref="G18">
      <formula1>$AD$4:$AS$4</formula1>
    </dataValidation>
    <dataValidation type="list" allowBlank="1" showInputMessage="1" showErrorMessage="1" sqref="K19 G19">
      <formula1>$AU$6:$AV$6</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49" operator="containsText" text="So" id="{2931A57C-4673-4131-8356-83D1305FC1BE}">
            <xm:f>NOT(ISERROR(SEARCH("So",'Ec1'!Q24)))</xm:f>
            <x14:dxf>
              <fill>
                <patternFill>
                  <bgColor rgb="FFFFFF99"/>
                </patternFill>
              </fill>
            </x14:dxf>
          </x14:cfRule>
          <x14:cfRule type="containsText" priority="50" operator="containsText" text="Ec" id="{25CB3E83-60DA-48D2-B52D-D331FF1397C9}">
            <xm:f>NOT(ISERROR(SEARCH("Ec",'Ec1'!Q24)))</xm:f>
            <x14:dxf>
              <fill>
                <patternFill>
                  <bgColor rgb="FFFFFF99"/>
                </patternFill>
              </fill>
            </x14:dxf>
          </x14:cfRule>
          <x14:cfRule type="containsText" priority="51" operator="containsText" text="En" id="{179FC91F-0D76-4C3F-B1F2-6025C86CE506}">
            <xm:f>NOT(ISERROR(SEARCH("En",'Ec1'!Q24)))</xm:f>
            <x14:dxf>
              <fill>
                <patternFill>
                  <bgColor rgb="FFFFFF99"/>
                </patternFill>
              </fill>
            </x14:dxf>
          </x14:cfRule>
          <xm:sqref>Q29</xm:sqref>
        </x14:conditionalFormatting>
      </x14:conditionalFormatting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9"/>
  </sheetPr>
  <dimension ref="A1:AW119"/>
  <sheetViews>
    <sheetView zoomScale="80" zoomScaleNormal="80" zoomScalePageLayoutView="80" workbookViewId="0">
      <pane xSplit="5" ySplit="15" topLeftCell="I40" activePane="bottomRight" state="frozen"/>
      <selection pane="topRight" activeCell="F1" sqref="F1"/>
      <selection pane="bottomLeft" activeCell="A11" sqref="A11"/>
      <selection pane="bottomRight" activeCell="G1" sqref="G1:Q1"/>
    </sheetView>
  </sheetViews>
  <sheetFormatPr baseColWidth="10" defaultColWidth="13.6640625" defaultRowHeight="14.4"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7" customWidth="1"/>
    <col min="8" max="8" width="6.6640625" style="7" customWidth="1"/>
    <col min="9" max="10" width="19.6640625" style="7" customWidth="1"/>
    <col min="11" max="11" width="7.6640625" style="7" customWidth="1"/>
    <col min="12" max="12" width="5.6640625" style="7" bestFit="1" customWidth="1"/>
    <col min="13" max="14" width="19.6640625" style="7" customWidth="1"/>
    <col min="15" max="15" width="2.44140625" style="7" customWidth="1"/>
    <col min="16" max="17" width="8.6640625" style="2" customWidth="1"/>
    <col min="18" max="18" width="30.6640625" style="7" customWidth="1"/>
    <col min="19" max="19" width="13.6640625" style="11"/>
    <col min="20" max="24" width="13.6640625" style="7"/>
    <col min="30" max="35" width="13.6640625" style="7"/>
    <col min="36" max="36" width="12.44140625" style="7" customWidth="1"/>
    <col min="37" max="16384" width="13.6640625" style="7"/>
  </cols>
  <sheetData>
    <row r="1" spans="1:49" s="17" customFormat="1" ht="20.399999999999999" x14ac:dyDescent="0.3">
      <c r="A1" s="230" t="s">
        <v>430</v>
      </c>
      <c r="B1" s="230"/>
      <c r="C1" s="230"/>
      <c r="D1" s="230"/>
      <c r="E1" s="230"/>
      <c r="F1" s="191"/>
      <c r="G1" s="231"/>
      <c r="H1" s="231"/>
      <c r="I1" s="231"/>
      <c r="J1" s="231"/>
      <c r="K1" s="231"/>
      <c r="L1" s="231"/>
      <c r="M1" s="231"/>
      <c r="N1" s="231"/>
      <c r="O1" s="231"/>
      <c r="P1" s="231"/>
      <c r="Q1" s="231"/>
      <c r="S1" s="18"/>
    </row>
    <row r="2" spans="1:49" s="17" customFormat="1" ht="20.399999999999999" x14ac:dyDescent="0.3">
      <c r="A2" s="19" t="s">
        <v>30</v>
      </c>
      <c r="B2" s="19"/>
      <c r="C2" s="191"/>
      <c r="D2" s="191"/>
      <c r="E2" s="20"/>
      <c r="F2" s="20"/>
      <c r="G2" s="192"/>
      <c r="H2" s="192"/>
      <c r="I2" s="192"/>
      <c r="J2" s="192"/>
      <c r="K2" s="192"/>
      <c r="L2" s="192"/>
      <c r="M2" s="192"/>
      <c r="N2" s="192"/>
      <c r="O2" s="192"/>
      <c r="P2" s="192"/>
      <c r="Q2" s="192"/>
      <c r="S2" s="18"/>
    </row>
    <row r="3" spans="1:49" ht="7.35" customHeight="1" x14ac:dyDescent="0.3">
      <c r="A3" s="8"/>
      <c r="B3" s="8"/>
      <c r="C3" s="8"/>
      <c r="D3" s="8"/>
      <c r="E3" s="9"/>
      <c r="F3" s="9"/>
      <c r="G3" s="10"/>
      <c r="H3" s="10"/>
      <c r="I3" s="10"/>
      <c r="J3" s="10"/>
      <c r="K3" s="10"/>
      <c r="L3" s="10"/>
      <c r="M3" s="10"/>
      <c r="N3" s="10"/>
      <c r="O3" s="10"/>
      <c r="P3" s="10"/>
      <c r="Q3" s="10"/>
    </row>
    <row r="4" spans="1:49" s="12" customFormat="1" ht="30" customHeight="1" x14ac:dyDescent="0.3">
      <c r="A4" s="232" t="s">
        <v>218</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c r="AC4" s="197"/>
    </row>
    <row r="5" spans="1:49" s="14" customFormat="1" ht="15.6" x14ac:dyDescent="0.3">
      <c r="A5" s="232"/>
      <c r="B5" s="232"/>
      <c r="C5" s="232"/>
      <c r="D5" s="232"/>
      <c r="E5" s="232"/>
      <c r="F5" s="232"/>
      <c r="G5" s="232"/>
      <c r="H5" s="232"/>
      <c r="J5" s="235" t="s">
        <v>41</v>
      </c>
      <c r="K5" s="235"/>
      <c r="L5" s="235"/>
      <c r="M5" s="235"/>
      <c r="N5" s="235" t="s">
        <v>579</v>
      </c>
      <c r="O5" s="235"/>
      <c r="P5" s="235"/>
      <c r="Q5" s="193" t="s">
        <v>431</v>
      </c>
      <c r="R5" s="195"/>
      <c r="S5" s="240"/>
      <c r="T5" s="240"/>
      <c r="U5" s="240"/>
      <c r="V5" s="240"/>
      <c r="W5" s="240"/>
      <c r="X5" s="240"/>
      <c r="Y5" s="240"/>
      <c r="Z5" s="240"/>
      <c r="AA5" s="240"/>
      <c r="AB5" s="240"/>
      <c r="AC5" s="53"/>
      <c r="AD5" s="13" t="s">
        <v>221</v>
      </c>
      <c r="AE5" s="14" t="s">
        <v>222</v>
      </c>
      <c r="AF5" s="14" t="s">
        <v>223</v>
      </c>
      <c r="AG5" s="14" t="s">
        <v>224</v>
      </c>
      <c r="AH5" s="14" t="s">
        <v>225</v>
      </c>
      <c r="AI5" s="14" t="s">
        <v>226</v>
      </c>
      <c r="AJ5" s="14" t="s">
        <v>227</v>
      </c>
      <c r="AL5" s="13" t="s">
        <v>228</v>
      </c>
      <c r="AM5" s="14" t="s">
        <v>229</v>
      </c>
      <c r="AN5" s="14" t="s">
        <v>230</v>
      </c>
      <c r="AP5" s="13" t="s">
        <v>231</v>
      </c>
      <c r="AQ5" s="14" t="s">
        <v>232</v>
      </c>
      <c r="AR5" s="14" t="s">
        <v>233</v>
      </c>
      <c r="AT5" s="13" t="s">
        <v>234</v>
      </c>
      <c r="AU5" s="14" t="s">
        <v>235</v>
      </c>
      <c r="AV5" s="14" t="s">
        <v>236</v>
      </c>
      <c r="AW5" s="14" t="s">
        <v>237</v>
      </c>
    </row>
    <row r="6" spans="1:49" s="14" customFormat="1" ht="15.6" x14ac:dyDescent="0.3">
      <c r="A6" s="232"/>
      <c r="B6" s="232"/>
      <c r="C6" s="232"/>
      <c r="D6" s="232"/>
      <c r="E6" s="232"/>
      <c r="F6" s="232"/>
      <c r="G6" s="232"/>
      <c r="H6" s="232"/>
      <c r="J6" s="235" t="s">
        <v>44</v>
      </c>
      <c r="K6" s="235"/>
      <c r="L6" s="235"/>
      <c r="M6" s="235"/>
      <c r="N6" s="235" t="s">
        <v>432</v>
      </c>
      <c r="O6" s="235"/>
      <c r="P6" s="235"/>
      <c r="Q6" s="193" t="s">
        <v>431</v>
      </c>
      <c r="R6" s="195"/>
      <c r="S6" s="240"/>
      <c r="T6" s="240"/>
      <c r="U6" s="240"/>
      <c r="V6" s="240"/>
      <c r="W6" s="240"/>
      <c r="X6" s="240"/>
      <c r="Y6" s="240"/>
      <c r="Z6" s="240"/>
      <c r="AA6" s="240"/>
      <c r="AB6" s="240"/>
      <c r="AC6" s="53"/>
      <c r="AD6" s="13"/>
      <c r="AL6" s="13"/>
      <c r="AP6" s="13"/>
      <c r="AT6" s="13"/>
    </row>
    <row r="7" spans="1:49" s="14" customFormat="1" ht="15.6" x14ac:dyDescent="0.3">
      <c r="A7" s="232"/>
      <c r="B7" s="232"/>
      <c r="C7" s="232"/>
      <c r="D7" s="232"/>
      <c r="E7" s="232"/>
      <c r="F7" s="232"/>
      <c r="G7" s="232"/>
      <c r="H7" s="232"/>
      <c r="J7" s="235" t="s">
        <v>50</v>
      </c>
      <c r="K7" s="235"/>
      <c r="L7" s="235"/>
      <c r="M7" s="235"/>
      <c r="N7" s="235" t="s">
        <v>580</v>
      </c>
      <c r="O7" s="235"/>
      <c r="P7" s="235"/>
      <c r="Q7" s="193" t="s">
        <v>431</v>
      </c>
      <c r="R7" s="195"/>
      <c r="S7" s="246"/>
      <c r="T7" s="246"/>
      <c r="U7" s="237"/>
      <c r="V7" s="237"/>
      <c r="W7" s="237"/>
      <c r="X7" s="237"/>
      <c r="Y7" s="237"/>
      <c r="Z7" s="237"/>
      <c r="AA7" s="237"/>
      <c r="AB7" s="237"/>
      <c r="AC7" s="53"/>
      <c r="AD7" s="13" t="s">
        <v>257</v>
      </c>
      <c r="AE7" s="14" t="s">
        <v>258</v>
      </c>
      <c r="AF7" s="14" t="s">
        <v>259</v>
      </c>
      <c r="AG7" s="14" t="s">
        <v>260</v>
      </c>
      <c r="AH7" s="14" t="s">
        <v>261</v>
      </c>
      <c r="AI7" s="14" t="s">
        <v>262</v>
      </c>
      <c r="AJ7" s="14" t="s">
        <v>263</v>
      </c>
      <c r="AK7" s="14" t="s">
        <v>264</v>
      </c>
      <c r="AL7" s="14" t="s">
        <v>266</v>
      </c>
      <c r="AM7" s="14" t="s">
        <v>267</v>
      </c>
      <c r="AN7" s="14" t="s">
        <v>433</v>
      </c>
      <c r="AO7" s="14" t="s">
        <v>434</v>
      </c>
      <c r="AP7" s="14" t="s">
        <v>268</v>
      </c>
      <c r="AQ7" s="14" t="s">
        <v>269</v>
      </c>
      <c r="AR7" s="14" t="s">
        <v>270</v>
      </c>
      <c r="AS7" s="14" t="s">
        <v>271</v>
      </c>
      <c r="AT7" s="14" t="s">
        <v>272</v>
      </c>
      <c r="AU7" s="14" t="s">
        <v>273</v>
      </c>
      <c r="AV7" s="14" t="s">
        <v>274</v>
      </c>
    </row>
    <row r="8" spans="1:49" s="12" customFormat="1" ht="6.6" customHeight="1" x14ac:dyDescent="0.3">
      <c r="A8" s="14"/>
      <c r="B8" s="14"/>
      <c r="D8" s="14"/>
      <c r="E8" s="124"/>
      <c r="F8" s="124"/>
      <c r="G8" s="15"/>
      <c r="H8" s="15"/>
      <c r="P8" s="15"/>
      <c r="Q8" s="15"/>
      <c r="R8" s="14"/>
      <c r="S8" s="14"/>
    </row>
    <row r="9" spans="1:49" s="12" customFormat="1" ht="6.6" customHeight="1" x14ac:dyDescent="0.3">
      <c r="A9" s="14"/>
      <c r="B9" s="14"/>
      <c r="D9" s="14"/>
      <c r="E9" s="124"/>
      <c r="F9" s="124"/>
      <c r="G9" s="15"/>
      <c r="H9" s="15"/>
      <c r="P9" s="15"/>
      <c r="Q9" s="15"/>
      <c r="R9" s="14"/>
      <c r="S9" s="14"/>
    </row>
    <row r="10" spans="1:49" s="12" customFormat="1" ht="6.6" customHeight="1" x14ac:dyDescent="0.3">
      <c r="A10" s="14"/>
      <c r="B10" s="14"/>
      <c r="D10" s="14"/>
      <c r="E10" s="124"/>
      <c r="F10" s="124"/>
      <c r="G10" s="15"/>
      <c r="H10" s="15"/>
      <c r="P10" s="15"/>
      <c r="Q10" s="15"/>
      <c r="R10" s="14"/>
      <c r="S10" s="14"/>
    </row>
    <row r="11" spans="1:49" s="12" customFormat="1" ht="6.6" customHeight="1" x14ac:dyDescent="0.3">
      <c r="A11" s="14"/>
      <c r="B11" s="14"/>
      <c r="D11" s="14"/>
      <c r="E11" s="124"/>
      <c r="F11" s="124"/>
      <c r="G11" s="15"/>
      <c r="H11" s="15"/>
      <c r="P11" s="15"/>
      <c r="Q11" s="15"/>
      <c r="R11" s="14"/>
      <c r="S11" s="14"/>
    </row>
    <row r="12" spans="1:49" s="12" customFormat="1" ht="6.6" customHeight="1" x14ac:dyDescent="0.3">
      <c r="A12" s="14"/>
      <c r="B12" s="14"/>
      <c r="D12" s="14"/>
      <c r="E12" s="124"/>
      <c r="F12" s="124"/>
      <c r="G12" s="15"/>
      <c r="H12" s="15"/>
      <c r="P12" s="15"/>
      <c r="Q12" s="15"/>
      <c r="R12" s="14"/>
      <c r="S12" s="14"/>
    </row>
    <row r="13" spans="1:49" s="12" customFormat="1" ht="6.6" customHeight="1" x14ac:dyDescent="0.3">
      <c r="A13" s="14"/>
      <c r="B13" s="14"/>
      <c r="D13" s="14"/>
      <c r="E13" s="124"/>
      <c r="F13" s="124"/>
      <c r="G13" s="15"/>
      <c r="H13" s="15"/>
      <c r="P13" s="15"/>
      <c r="Q13" s="15"/>
      <c r="R13" s="14"/>
      <c r="S13" s="14"/>
    </row>
    <row r="14" spans="1:49" s="22" customFormat="1" ht="16.2" thickBot="1" x14ac:dyDescent="0.35">
      <c r="A14" s="21" t="s">
        <v>60</v>
      </c>
      <c r="B14" s="21"/>
      <c r="E14" s="24"/>
      <c r="F14" s="24"/>
      <c r="I14" s="25" t="s">
        <v>61</v>
      </c>
      <c r="J14" s="26" t="s">
        <v>82</v>
      </c>
      <c r="P14" s="27"/>
      <c r="Q14" s="27"/>
      <c r="R14" s="23"/>
      <c r="S14" s="23"/>
    </row>
    <row r="15" spans="1:49" s="44" customFormat="1" ht="32.1"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AD15" s="44" t="s">
        <v>285</v>
      </c>
      <c r="AE15" s="45" t="s">
        <v>78</v>
      </c>
      <c r="AF15" s="45" t="s">
        <v>79</v>
      </c>
      <c r="AG15" s="45" t="s">
        <v>80</v>
      </c>
      <c r="AH15" s="45" t="s">
        <v>62</v>
      </c>
      <c r="AI15" s="45" t="s">
        <v>81</v>
      </c>
      <c r="AJ15" s="44" t="s">
        <v>82</v>
      </c>
      <c r="AK15" s="42"/>
    </row>
    <row r="16" spans="1:49" s="38" customFormat="1" x14ac:dyDescent="0.3">
      <c r="A16" s="174" t="s">
        <v>435</v>
      </c>
      <c r="B16" s="133">
        <f t="shared" ref="B16:B47" si="0">HLOOKUP($J$14,$AE$15:$AJ$1048576,ROW(B16)-ROW(AK$15)+1,FALSE)</f>
        <v>1</v>
      </c>
      <c r="C16" s="133">
        <v>1</v>
      </c>
      <c r="D16" s="38" t="s">
        <v>22</v>
      </c>
      <c r="E16" s="134" t="s">
        <v>436</v>
      </c>
      <c r="F16" s="134"/>
      <c r="G16" s="169"/>
      <c r="H16" s="135"/>
      <c r="I16" s="135"/>
      <c r="J16" s="159"/>
      <c r="K16" s="167"/>
      <c r="L16" s="135"/>
      <c r="M16" s="153" t="s">
        <v>84</v>
      </c>
      <c r="N16" s="159"/>
      <c r="O16" s="152"/>
      <c r="P16" s="152"/>
      <c r="Q16" s="152"/>
      <c r="R16" s="152" t="s">
        <v>437</v>
      </c>
      <c r="S16" s="152" t="s">
        <v>86</v>
      </c>
      <c r="T16" s="152"/>
      <c r="U16" s="152"/>
      <c r="V16" s="152"/>
      <c r="W16" s="152"/>
      <c r="X16" s="152"/>
      <c r="Y16" s="152"/>
      <c r="Z16" s="152"/>
      <c r="AA16" s="152"/>
      <c r="AB16" s="152"/>
      <c r="AC16" s="152"/>
      <c r="AD16" s="137"/>
      <c r="AE16" s="133">
        <v>1</v>
      </c>
      <c r="AF16" s="133">
        <v>1</v>
      </c>
      <c r="AG16" s="133">
        <v>1</v>
      </c>
      <c r="AH16" s="133">
        <v>1</v>
      </c>
      <c r="AI16" s="133">
        <v>1</v>
      </c>
      <c r="AJ16" s="133">
        <v>1</v>
      </c>
      <c r="AK16" s="152"/>
      <c r="AL16" s="152"/>
      <c r="AM16" s="152"/>
      <c r="AN16" s="152"/>
      <c r="AO16" s="152"/>
      <c r="AP16" s="152"/>
      <c r="AQ16" s="152"/>
      <c r="AR16" s="152"/>
      <c r="AS16" s="152"/>
      <c r="AT16" s="152"/>
      <c r="AU16" s="152"/>
      <c r="AV16" s="152"/>
      <c r="AW16" s="152"/>
    </row>
    <row r="17" spans="1:37" s="41" customFormat="1" x14ac:dyDescent="0.3">
      <c r="A17" s="139" t="str">
        <f>CONCATENATE("name_crop",COUNTIF(A$14:A16,"name_crop*")+1)</f>
        <v>name_crop1</v>
      </c>
      <c r="B17" s="140">
        <f t="shared" si="0"/>
        <v>1</v>
      </c>
      <c r="C17" s="140">
        <v>1</v>
      </c>
      <c r="D17" s="41" t="s">
        <v>22</v>
      </c>
      <c r="E17" s="141" t="s">
        <v>140</v>
      </c>
      <c r="F17" s="141"/>
      <c r="G17" s="154" t="s">
        <v>438</v>
      </c>
      <c r="H17" s="142"/>
      <c r="I17" s="142"/>
      <c r="J17" s="162"/>
      <c r="K17" s="165" t="str">
        <f>G17</f>
        <v>name_cropX</v>
      </c>
      <c r="L17" s="142"/>
      <c r="M17" s="142" t="s">
        <v>84</v>
      </c>
      <c r="N17" s="155"/>
      <c r="O17" s="143"/>
      <c r="P17" s="144" t="s">
        <v>421</v>
      </c>
      <c r="Q17" s="144"/>
      <c r="R17" s="143" t="s">
        <v>288</v>
      </c>
      <c r="S17" s="93" t="s">
        <v>289</v>
      </c>
      <c r="AD17" s="170"/>
      <c r="AE17" s="140">
        <v>1</v>
      </c>
      <c r="AF17" s="140">
        <v>1</v>
      </c>
      <c r="AG17" s="140">
        <v>1</v>
      </c>
      <c r="AH17" s="140">
        <v>1</v>
      </c>
      <c r="AI17" s="140">
        <v>1</v>
      </c>
      <c r="AJ17" s="140">
        <v>1</v>
      </c>
    </row>
    <row r="18" spans="1:37" x14ac:dyDescent="0.3">
      <c r="A18" s="145" t="str">
        <f>CONCATENATE("prop_",G17)</f>
        <v>prop_name_cropX</v>
      </c>
      <c r="B18" s="125">
        <f t="shared" si="0"/>
        <v>1</v>
      </c>
      <c r="C18" s="125">
        <v>1</v>
      </c>
      <c r="D18" s="7" t="s">
        <v>22</v>
      </c>
      <c r="E18" s="16" t="s">
        <v>49</v>
      </c>
      <c r="G18" s="156"/>
      <c r="H18" s="132"/>
      <c r="I18" s="132"/>
      <c r="J18" s="163"/>
      <c r="K18" s="166"/>
      <c r="L18" s="132"/>
      <c r="M18" s="132" t="s">
        <v>84</v>
      </c>
      <c r="N18" s="157"/>
      <c r="O18"/>
      <c r="P18" s="2" t="s">
        <v>421</v>
      </c>
      <c r="R18" t="s">
        <v>290</v>
      </c>
      <c r="S18" s="11" t="s">
        <v>289</v>
      </c>
      <c r="AD18" s="171"/>
      <c r="AE18" s="125">
        <v>1</v>
      </c>
      <c r="AF18" s="125">
        <v>1</v>
      </c>
      <c r="AG18" s="125">
        <v>0</v>
      </c>
      <c r="AH18" s="125">
        <v>1</v>
      </c>
      <c r="AI18" s="125">
        <v>0</v>
      </c>
      <c r="AJ18" s="125">
        <v>1</v>
      </c>
    </row>
    <row r="19" spans="1:37" ht="15.6" x14ac:dyDescent="0.3">
      <c r="A19" s="145" t="str">
        <f>CONCATENATE("minN_",G17)</f>
        <v>minN_name_cropX</v>
      </c>
      <c r="B19" s="125">
        <f t="shared" si="0"/>
        <v>1</v>
      </c>
      <c r="C19" s="125">
        <v>1</v>
      </c>
      <c r="D19" s="7" t="s">
        <v>22</v>
      </c>
      <c r="E19" s="16" t="s">
        <v>291</v>
      </c>
      <c r="G19" s="156"/>
      <c r="H19" s="132"/>
      <c r="I19" s="132"/>
      <c r="J19" s="163"/>
      <c r="K19" s="166"/>
      <c r="L19" s="132"/>
      <c r="M19" s="132" t="s">
        <v>84</v>
      </c>
      <c r="N19" s="157"/>
      <c r="O19"/>
      <c r="P19" s="2" t="s">
        <v>421</v>
      </c>
      <c r="R19" t="s">
        <v>292</v>
      </c>
      <c r="S19" s="11" t="s">
        <v>293</v>
      </c>
      <c r="AD19" s="171"/>
      <c r="AE19" s="125">
        <v>1</v>
      </c>
      <c r="AF19" s="125">
        <v>1</v>
      </c>
      <c r="AG19" s="125">
        <v>1</v>
      </c>
      <c r="AH19" s="125">
        <v>1</v>
      </c>
      <c r="AI19" s="125">
        <v>1</v>
      </c>
      <c r="AJ19" s="125">
        <v>1</v>
      </c>
    </row>
    <row r="20" spans="1:37" ht="15.6" x14ac:dyDescent="0.3">
      <c r="A20" s="145" t="str">
        <f>CONCATENATE("orgN_",G17)</f>
        <v>orgN_name_cropX</v>
      </c>
      <c r="B20" s="125">
        <f t="shared" si="0"/>
        <v>1</v>
      </c>
      <c r="C20" s="125">
        <v>1</v>
      </c>
      <c r="D20" s="7" t="s">
        <v>22</v>
      </c>
      <c r="E20" s="16" t="s">
        <v>291</v>
      </c>
      <c r="G20" s="156"/>
      <c r="H20" s="132"/>
      <c r="I20" s="132"/>
      <c r="J20" s="163"/>
      <c r="K20" s="166"/>
      <c r="L20" s="132"/>
      <c r="M20" s="132" t="s">
        <v>84</v>
      </c>
      <c r="N20" s="157"/>
      <c r="O20"/>
      <c r="P20" s="2" t="s">
        <v>421</v>
      </c>
      <c r="R20" t="s">
        <v>294</v>
      </c>
      <c r="S20" s="11" t="s">
        <v>293</v>
      </c>
      <c r="AD20" s="171"/>
      <c r="AE20" s="125">
        <v>1</v>
      </c>
      <c r="AF20" s="125">
        <v>1</v>
      </c>
      <c r="AG20" s="125">
        <v>1</v>
      </c>
      <c r="AH20" s="125">
        <v>1</v>
      </c>
      <c r="AI20" s="125">
        <v>1</v>
      </c>
      <c r="AJ20" s="125">
        <v>1</v>
      </c>
    </row>
    <row r="21" spans="1:37" ht="15.6" x14ac:dyDescent="0.3">
      <c r="A21" s="145" t="str">
        <f>CONCATENATE("minP_",G17)</f>
        <v>minP_name_cropX</v>
      </c>
      <c r="B21" s="125">
        <f t="shared" si="0"/>
        <v>1</v>
      </c>
      <c r="C21" s="125">
        <v>1</v>
      </c>
      <c r="D21" s="7" t="s">
        <v>22</v>
      </c>
      <c r="E21" s="16" t="s">
        <v>295</v>
      </c>
      <c r="G21" s="156"/>
      <c r="H21" s="132"/>
      <c r="I21" s="132"/>
      <c r="J21" s="163"/>
      <c r="K21" s="166"/>
      <c r="L21" s="132"/>
      <c r="M21" s="132" t="s">
        <v>84</v>
      </c>
      <c r="N21" s="157"/>
      <c r="O21"/>
      <c r="P21" s="2" t="s">
        <v>421</v>
      </c>
      <c r="R21" t="s">
        <v>296</v>
      </c>
      <c r="S21" s="11" t="s">
        <v>293</v>
      </c>
      <c r="AD21" s="171"/>
      <c r="AE21" s="125">
        <v>1</v>
      </c>
      <c r="AF21" s="125">
        <v>1</v>
      </c>
      <c r="AG21" s="125">
        <v>1</v>
      </c>
      <c r="AH21" s="125">
        <v>1</v>
      </c>
      <c r="AI21" s="125">
        <v>1</v>
      </c>
      <c r="AJ21" s="125">
        <v>1</v>
      </c>
    </row>
    <row r="22" spans="1:37" ht="15.6" x14ac:dyDescent="0.3">
      <c r="A22" s="145" t="str">
        <f>CONCATENATE("orgP_",G17)</f>
        <v>orgP_name_cropX</v>
      </c>
      <c r="B22" s="125">
        <f t="shared" si="0"/>
        <v>1</v>
      </c>
      <c r="C22" s="125">
        <v>1</v>
      </c>
      <c r="D22" s="7" t="s">
        <v>22</v>
      </c>
      <c r="E22" s="16" t="s">
        <v>295</v>
      </c>
      <c r="G22" s="156"/>
      <c r="H22" s="132"/>
      <c r="I22" s="132"/>
      <c r="J22" s="163"/>
      <c r="K22" s="166"/>
      <c r="L22" s="132"/>
      <c r="M22" s="132" t="s">
        <v>84</v>
      </c>
      <c r="N22" s="157"/>
      <c r="O22"/>
      <c r="P22" s="2" t="s">
        <v>421</v>
      </c>
      <c r="R22" t="s">
        <v>297</v>
      </c>
      <c r="S22" s="11" t="s">
        <v>293</v>
      </c>
      <c r="AD22" s="171"/>
      <c r="AE22" s="125">
        <v>1</v>
      </c>
      <c r="AF22" s="125">
        <v>1</v>
      </c>
      <c r="AG22" s="125">
        <v>1</v>
      </c>
      <c r="AH22" s="125">
        <v>1</v>
      </c>
      <c r="AI22" s="125">
        <v>1</v>
      </c>
      <c r="AJ22" s="125">
        <v>1</v>
      </c>
    </row>
    <row r="23" spans="1:37" ht="15.6" x14ac:dyDescent="0.3">
      <c r="A23" s="145" t="str">
        <f>CONCATENATE("yield_",G17)</f>
        <v>yield_name_cropX</v>
      </c>
      <c r="B23" s="125">
        <f t="shared" si="0"/>
        <v>1</v>
      </c>
      <c r="C23" s="125">
        <v>1</v>
      </c>
      <c r="D23" s="7" t="s">
        <v>22</v>
      </c>
      <c r="E23" s="16" t="s">
        <v>298</v>
      </c>
      <c r="G23" s="156"/>
      <c r="H23" s="132"/>
      <c r="I23" s="132"/>
      <c r="J23" s="163"/>
      <c r="K23" s="166"/>
      <c r="L23" s="132"/>
      <c r="M23" s="132" t="s">
        <v>84</v>
      </c>
      <c r="N23" s="157"/>
      <c r="O23"/>
      <c r="P23" s="2" t="s">
        <v>421</v>
      </c>
      <c r="R23" t="s">
        <v>299</v>
      </c>
      <c r="S23" s="11" t="s">
        <v>293</v>
      </c>
      <c r="U23" s="124"/>
      <c r="V23" s="124"/>
      <c r="W23" s="14"/>
      <c r="X23" s="14"/>
      <c r="AD23" s="130"/>
      <c r="AE23" s="125">
        <v>1</v>
      </c>
      <c r="AF23" s="125">
        <v>1</v>
      </c>
      <c r="AG23" s="125">
        <v>1</v>
      </c>
      <c r="AH23" s="125">
        <v>1</v>
      </c>
      <c r="AI23" s="125">
        <v>1</v>
      </c>
      <c r="AJ23" s="125">
        <v>1</v>
      </c>
    </row>
    <row r="24" spans="1:37" s="38" customFormat="1" ht="14.25" customHeight="1" x14ac:dyDescent="0.3">
      <c r="A24" s="145" t="str">
        <f>CONCATENATE("name_phyto",COUNTIF(A$14:A23,"name_phyto*")+1)</f>
        <v>name_phyto1</v>
      </c>
      <c r="B24" s="125">
        <f t="shared" si="0"/>
        <v>1</v>
      </c>
      <c r="C24" s="125">
        <v>0</v>
      </c>
      <c r="D24" s="7" t="s">
        <v>22</v>
      </c>
      <c r="E24" s="16" t="s">
        <v>140</v>
      </c>
      <c r="F24" s="16"/>
      <c r="G24" s="160" t="s">
        <v>300</v>
      </c>
      <c r="H24" s="131"/>
      <c r="I24" s="131"/>
      <c r="J24" s="161"/>
      <c r="K24" s="168" t="s">
        <v>300</v>
      </c>
      <c r="L24" s="131"/>
      <c r="M24" s="132" t="s">
        <v>84</v>
      </c>
      <c r="N24" s="161"/>
      <c r="O24"/>
      <c r="P24" s="2" t="s">
        <v>421</v>
      </c>
      <c r="Q24" s="2"/>
      <c r="R24" t="s">
        <v>301</v>
      </c>
      <c r="S24" s="11" t="s">
        <v>302</v>
      </c>
      <c r="T24" s="7"/>
      <c r="U24" s="7"/>
      <c r="V24" s="7"/>
      <c r="W24" s="7"/>
      <c r="X24" s="7"/>
      <c r="Y24"/>
      <c r="Z24"/>
      <c r="AA24"/>
      <c r="AB24"/>
      <c r="AC24"/>
      <c r="AD24" s="126"/>
      <c r="AE24" s="125">
        <v>1</v>
      </c>
      <c r="AF24" s="125">
        <v>1</v>
      </c>
      <c r="AG24" s="125">
        <v>1</v>
      </c>
      <c r="AH24" s="125">
        <v>1</v>
      </c>
      <c r="AI24" s="125">
        <v>1</v>
      </c>
      <c r="AJ24" s="125">
        <v>1</v>
      </c>
    </row>
    <row r="25" spans="1:37" ht="15" x14ac:dyDescent="0.3">
      <c r="A25" s="145" t="str">
        <f>CONCATENATE("Q_",G24,"_",$G$17)</f>
        <v>Q_name_phytoX_name_cropX</v>
      </c>
      <c r="B25" s="125">
        <f t="shared" si="0"/>
        <v>1</v>
      </c>
      <c r="C25" s="125">
        <v>0</v>
      </c>
      <c r="D25" s="7" t="s">
        <v>22</v>
      </c>
      <c r="E25" s="16" t="s">
        <v>303</v>
      </c>
      <c r="G25" s="156"/>
      <c r="H25" s="132"/>
      <c r="I25" s="132"/>
      <c r="J25" s="163"/>
      <c r="K25" s="166"/>
      <c r="L25" s="132"/>
      <c r="M25" s="132" t="s">
        <v>84</v>
      </c>
      <c r="N25" s="157"/>
      <c r="P25" s="2" t="s">
        <v>421</v>
      </c>
      <c r="R25" s="127" t="s">
        <v>304</v>
      </c>
      <c r="S25" s="11" t="s">
        <v>305</v>
      </c>
      <c r="U25" s="124"/>
      <c r="V25" s="124"/>
      <c r="W25" s="14"/>
      <c r="X25" s="14"/>
      <c r="AD25" s="130"/>
      <c r="AE25" s="125">
        <v>1</v>
      </c>
      <c r="AF25" s="125">
        <v>1</v>
      </c>
      <c r="AG25" s="125">
        <v>1</v>
      </c>
      <c r="AH25" s="125">
        <v>1</v>
      </c>
      <c r="AI25" s="125">
        <v>1</v>
      </c>
      <c r="AJ25" s="125">
        <v>1</v>
      </c>
    </row>
    <row r="26" spans="1:37" s="38" customFormat="1" ht="14.25" customHeight="1" x14ac:dyDescent="0.3">
      <c r="A26" s="146" t="str">
        <f>CONCATENATE("irrigation_water_",G17)</f>
        <v>irrigation_water_name_cropX</v>
      </c>
      <c r="B26" s="133">
        <f t="shared" si="0"/>
        <v>1</v>
      </c>
      <c r="C26" s="133">
        <v>1</v>
      </c>
      <c r="D26" s="38" t="s">
        <v>22</v>
      </c>
      <c r="E26" s="134" t="s">
        <v>439</v>
      </c>
      <c r="F26" s="134"/>
      <c r="G26" s="169"/>
      <c r="H26" s="153"/>
      <c r="I26" s="153"/>
      <c r="J26" s="175"/>
      <c r="K26" s="167"/>
      <c r="L26" s="153"/>
      <c r="M26" s="153" t="s">
        <v>84</v>
      </c>
      <c r="N26" s="175"/>
      <c r="O26" s="152"/>
      <c r="P26" s="136"/>
      <c r="Q26" s="152"/>
      <c r="R26" s="152" t="s">
        <v>440</v>
      </c>
      <c r="S26" s="99" t="s">
        <v>302</v>
      </c>
      <c r="T26" s="152"/>
      <c r="U26" s="152"/>
      <c r="V26" s="152"/>
      <c r="W26" s="152"/>
      <c r="X26" s="152"/>
      <c r="Y26" s="152"/>
      <c r="Z26" s="152"/>
      <c r="AA26" s="152"/>
      <c r="AB26" s="152"/>
      <c r="AC26" s="152"/>
      <c r="AD26" s="137"/>
      <c r="AE26" s="133">
        <v>1</v>
      </c>
      <c r="AF26" s="133">
        <v>1</v>
      </c>
      <c r="AG26" s="133">
        <v>1</v>
      </c>
      <c r="AH26" s="133">
        <v>1</v>
      </c>
      <c r="AI26" s="133">
        <v>1</v>
      </c>
      <c r="AJ26" s="133">
        <v>1</v>
      </c>
    </row>
    <row r="27" spans="1:37" ht="14.25" customHeight="1" x14ac:dyDescent="0.3">
      <c r="A27" s="138" t="s">
        <v>307</v>
      </c>
      <c r="B27" s="125">
        <f t="shared" si="0"/>
        <v>1</v>
      </c>
      <c r="C27" s="125">
        <v>1</v>
      </c>
      <c r="D27" s="7" t="s">
        <v>22</v>
      </c>
      <c r="E27" s="128" t="s">
        <v>308</v>
      </c>
      <c r="F27" s="128"/>
      <c r="G27" s="156"/>
      <c r="H27" s="132"/>
      <c r="I27" s="132"/>
      <c r="J27" s="163"/>
      <c r="K27" s="166"/>
      <c r="L27" s="132"/>
      <c r="M27" s="132" t="s">
        <v>84</v>
      </c>
      <c r="N27" s="157"/>
      <c r="O27" s="129"/>
      <c r="P27" s="2" t="s">
        <v>421</v>
      </c>
      <c r="R27" t="s">
        <v>309</v>
      </c>
      <c r="S27" s="11" t="s">
        <v>310</v>
      </c>
      <c r="AD27" s="171"/>
      <c r="AE27" s="125">
        <v>1</v>
      </c>
      <c r="AF27" s="125">
        <v>1</v>
      </c>
      <c r="AG27" s="125">
        <v>0</v>
      </c>
      <c r="AH27" s="125">
        <v>1</v>
      </c>
      <c r="AI27" s="125">
        <v>0</v>
      </c>
      <c r="AJ27" s="125">
        <v>1</v>
      </c>
    </row>
    <row r="28" spans="1:37" ht="14.25" customHeight="1" x14ac:dyDescent="0.3">
      <c r="A28" s="1" t="s">
        <v>311</v>
      </c>
      <c r="B28" s="125">
        <f t="shared" si="0"/>
        <v>1</v>
      </c>
      <c r="C28" s="125">
        <v>1</v>
      </c>
      <c r="D28" s="7" t="s">
        <v>22</v>
      </c>
      <c r="E28" s="128" t="s">
        <v>49</v>
      </c>
      <c r="F28" s="128"/>
      <c r="G28" s="156"/>
      <c r="H28" s="132"/>
      <c r="I28" s="132"/>
      <c r="J28" s="163"/>
      <c r="K28" s="166"/>
      <c r="L28" s="132"/>
      <c r="M28" s="132" t="s">
        <v>84</v>
      </c>
      <c r="N28" s="157"/>
      <c r="O28"/>
      <c r="P28" s="2" t="s">
        <v>421</v>
      </c>
      <c r="R28" t="s">
        <v>312</v>
      </c>
      <c r="S28" s="11" t="s">
        <v>310</v>
      </c>
      <c r="AD28" s="171"/>
      <c r="AE28" s="125">
        <v>1</v>
      </c>
      <c r="AF28" s="125">
        <v>1</v>
      </c>
      <c r="AG28" s="125">
        <v>0</v>
      </c>
      <c r="AH28" s="125">
        <v>1</v>
      </c>
      <c r="AI28" s="125">
        <v>0</v>
      </c>
      <c r="AJ28" s="125">
        <v>1</v>
      </c>
      <c r="AK28" s="125"/>
    </row>
    <row r="29" spans="1:37" s="41" customFormat="1" x14ac:dyDescent="0.3">
      <c r="A29" s="147" t="str">
        <f>CONCATENATE("name_animal",COUNTIF(A$14:A27,"name_animal*")+1)</f>
        <v>name_animal1</v>
      </c>
      <c r="B29" s="140">
        <f t="shared" si="0"/>
        <v>1</v>
      </c>
      <c r="C29" s="140">
        <v>1</v>
      </c>
      <c r="D29" s="41" t="s">
        <v>22</v>
      </c>
      <c r="E29" s="141" t="s">
        <v>140</v>
      </c>
      <c r="F29" s="141"/>
      <c r="G29" s="154" t="s">
        <v>313</v>
      </c>
      <c r="H29" s="142"/>
      <c r="I29" s="142"/>
      <c r="J29" s="162"/>
      <c r="K29" s="165" t="str">
        <f>G29</f>
        <v>lactating_cow</v>
      </c>
      <c r="L29" s="142"/>
      <c r="M29" s="142" t="s">
        <v>84</v>
      </c>
      <c r="N29" s="155"/>
      <c r="O29" s="143"/>
      <c r="P29" s="144" t="s">
        <v>421</v>
      </c>
      <c r="Q29" s="144"/>
      <c r="R29" s="143" t="s">
        <v>314</v>
      </c>
      <c r="S29" s="93" t="s">
        <v>302</v>
      </c>
      <c r="AD29" s="170"/>
      <c r="AE29" s="140">
        <v>1</v>
      </c>
      <c r="AF29" s="140">
        <v>0</v>
      </c>
      <c r="AG29" s="140">
        <v>0</v>
      </c>
      <c r="AH29" s="140">
        <v>0</v>
      </c>
      <c r="AI29" s="140">
        <v>0</v>
      </c>
      <c r="AJ29" s="140">
        <v>1</v>
      </c>
    </row>
    <row r="30" spans="1:37" ht="14.25" customHeight="1" x14ac:dyDescent="0.3">
      <c r="A30" s="148" t="str">
        <f>CONCATENATE("dry_matter_intake_",G29)</f>
        <v>dry_matter_intake_lactating_cow</v>
      </c>
      <c r="B30" s="125">
        <f t="shared" si="0"/>
        <v>1</v>
      </c>
      <c r="C30" s="125">
        <v>1</v>
      </c>
      <c r="D30" s="7" t="s">
        <v>22</v>
      </c>
      <c r="E30" s="128" t="s">
        <v>315</v>
      </c>
      <c r="F30" s="128"/>
      <c r="G30" s="156"/>
      <c r="H30" s="132"/>
      <c r="I30" s="132"/>
      <c r="J30" s="163"/>
      <c r="K30" s="166"/>
      <c r="L30" s="132"/>
      <c r="M30" s="132" t="s">
        <v>84</v>
      </c>
      <c r="N30" s="157"/>
      <c r="O30" s="129"/>
      <c r="P30" s="2" t="s">
        <v>421</v>
      </c>
      <c r="R30" t="s">
        <v>316</v>
      </c>
      <c r="S30" s="11" t="s">
        <v>86</v>
      </c>
      <c r="AD30" s="171"/>
      <c r="AE30" s="125">
        <v>1</v>
      </c>
      <c r="AF30" s="125">
        <v>0</v>
      </c>
      <c r="AG30" s="125">
        <v>0</v>
      </c>
      <c r="AH30" s="125">
        <v>0</v>
      </c>
      <c r="AI30" s="125">
        <v>0</v>
      </c>
      <c r="AJ30" s="125">
        <v>1</v>
      </c>
    </row>
    <row r="31" spans="1:37" ht="14.25" customHeight="1" x14ac:dyDescent="0.3">
      <c r="A31" s="148" t="str">
        <f>CONCATENATE("milk_quantity_",G29)</f>
        <v>milk_quantity_lactating_cow</v>
      </c>
      <c r="B31" s="125">
        <f t="shared" si="0"/>
        <v>1</v>
      </c>
      <c r="C31" s="125">
        <v>1</v>
      </c>
      <c r="D31" s="7" t="s">
        <v>22</v>
      </c>
      <c r="E31" s="128" t="s">
        <v>317</v>
      </c>
      <c r="F31" s="128"/>
      <c r="G31" s="156"/>
      <c r="H31" s="132"/>
      <c r="I31" s="132"/>
      <c r="J31" s="163"/>
      <c r="K31" s="166"/>
      <c r="L31" s="132"/>
      <c r="M31" s="132" t="s">
        <v>84</v>
      </c>
      <c r="N31" s="157"/>
      <c r="O31" s="129"/>
      <c r="P31" s="2" t="s">
        <v>421</v>
      </c>
      <c r="R31" t="s">
        <v>318</v>
      </c>
      <c r="S31" s="11" t="s">
        <v>86</v>
      </c>
      <c r="AD31" s="171"/>
      <c r="AE31" s="125">
        <v>1</v>
      </c>
      <c r="AF31" s="125">
        <v>0</v>
      </c>
      <c r="AG31" s="125">
        <v>0</v>
      </c>
      <c r="AH31" s="125">
        <v>0</v>
      </c>
      <c r="AI31" s="125">
        <v>0</v>
      </c>
      <c r="AJ31" s="125">
        <v>1</v>
      </c>
    </row>
    <row r="32" spans="1:37" ht="14.25" customHeight="1" x14ac:dyDescent="0.3">
      <c r="A32" s="148" t="str">
        <f>CONCATENATE("milk_price_",G29)</f>
        <v>milk_price_lactating_cow</v>
      </c>
      <c r="B32" s="125">
        <f t="shared" si="0"/>
        <v>1</v>
      </c>
      <c r="C32" s="125">
        <v>1</v>
      </c>
      <c r="D32" s="7" t="s">
        <v>22</v>
      </c>
      <c r="E32" s="128" t="s">
        <v>319</v>
      </c>
      <c r="F32" s="128"/>
      <c r="G32" s="156"/>
      <c r="H32" s="132"/>
      <c r="I32" s="132"/>
      <c r="J32" s="163"/>
      <c r="K32" s="166"/>
      <c r="L32" s="132"/>
      <c r="M32" s="132" t="s">
        <v>84</v>
      </c>
      <c r="N32" s="157"/>
      <c r="O32" s="129"/>
      <c r="P32" s="2" t="s">
        <v>421</v>
      </c>
      <c r="Q32" s="2" t="s">
        <v>142</v>
      </c>
      <c r="R32" t="s">
        <v>320</v>
      </c>
      <c r="S32" s="11" t="s">
        <v>310</v>
      </c>
      <c r="AD32" s="171"/>
      <c r="AE32" s="125">
        <v>1</v>
      </c>
      <c r="AF32" s="125">
        <v>0</v>
      </c>
      <c r="AG32" s="125">
        <v>0</v>
      </c>
      <c r="AH32" s="125">
        <v>0</v>
      </c>
      <c r="AI32" s="125">
        <v>0</v>
      </c>
      <c r="AJ32" s="125">
        <v>1</v>
      </c>
    </row>
    <row r="33" spans="1:36" ht="14.25" customHeight="1" x14ac:dyDescent="0.3">
      <c r="A33" s="148" t="str">
        <f>CONCATENATE("time_",G29)</f>
        <v>time_lactating_cow</v>
      </c>
      <c r="B33" s="125">
        <f t="shared" si="0"/>
        <v>1</v>
      </c>
      <c r="C33" s="125">
        <v>1</v>
      </c>
      <c r="D33" s="7" t="s">
        <v>22</v>
      </c>
      <c r="E33" s="128" t="s">
        <v>321</v>
      </c>
      <c r="F33" s="128"/>
      <c r="G33" s="156"/>
      <c r="H33" s="132"/>
      <c r="I33" s="132"/>
      <c r="J33" s="163"/>
      <c r="K33" s="166"/>
      <c r="L33" s="132"/>
      <c r="M33" s="132" t="s">
        <v>84</v>
      </c>
      <c r="N33" s="157"/>
      <c r="O33" s="129"/>
      <c r="P33" s="2" t="s">
        <v>421</v>
      </c>
      <c r="R33" t="s">
        <v>322</v>
      </c>
      <c r="S33" s="11" t="s">
        <v>310</v>
      </c>
      <c r="Y33" s="7"/>
      <c r="Z33" s="7"/>
      <c r="AA33" s="7"/>
      <c r="AB33" s="7"/>
      <c r="AC33" s="7"/>
      <c r="AD33" s="171"/>
      <c r="AE33" s="125">
        <v>1</v>
      </c>
      <c r="AF33" s="125">
        <v>0</v>
      </c>
      <c r="AG33" s="125">
        <v>0</v>
      </c>
      <c r="AH33" s="125">
        <v>0</v>
      </c>
      <c r="AI33" s="125">
        <v>0</v>
      </c>
      <c r="AJ33" s="125">
        <v>1</v>
      </c>
    </row>
    <row r="34" spans="1:36" s="38" customFormat="1" ht="14.25" customHeight="1" x14ac:dyDescent="0.3">
      <c r="A34" s="149" t="str">
        <f>CONCATENATE("water_cons_",G29)</f>
        <v>water_cons_lactating_cow</v>
      </c>
      <c r="B34" s="133">
        <f t="shared" si="0"/>
        <v>1</v>
      </c>
      <c r="C34" s="133">
        <v>1</v>
      </c>
      <c r="D34" s="38" t="s">
        <v>22</v>
      </c>
      <c r="E34" s="150" t="s">
        <v>441</v>
      </c>
      <c r="F34" s="150"/>
      <c r="G34" s="158"/>
      <c r="H34" s="135"/>
      <c r="I34" s="135"/>
      <c r="J34" s="164"/>
      <c r="K34" s="167"/>
      <c r="L34" s="135"/>
      <c r="M34" s="135" t="s">
        <v>84</v>
      </c>
      <c r="N34" s="159"/>
      <c r="O34" s="151"/>
      <c r="P34" s="136" t="s">
        <v>421</v>
      </c>
      <c r="Q34" s="136"/>
      <c r="R34" s="152" t="s">
        <v>442</v>
      </c>
      <c r="S34" s="99" t="s">
        <v>86</v>
      </c>
      <c r="AD34" s="172"/>
      <c r="AE34" s="133">
        <v>1</v>
      </c>
      <c r="AF34" s="133">
        <v>0</v>
      </c>
      <c r="AG34" s="133">
        <v>0</v>
      </c>
      <c r="AH34" s="133">
        <v>0</v>
      </c>
      <c r="AI34" s="133">
        <v>0</v>
      </c>
      <c r="AJ34" s="133">
        <v>1</v>
      </c>
    </row>
    <row r="35" spans="1:36" s="41" customFormat="1" x14ac:dyDescent="0.3">
      <c r="A35" s="139" t="str">
        <f>CONCATENATE("name_animal",COUNTIF(A$14:A34,"name_animal*")+1)</f>
        <v>name_animal2</v>
      </c>
      <c r="B35" s="140">
        <f t="shared" si="0"/>
        <v>1</v>
      </c>
      <c r="C35" s="140">
        <v>1</v>
      </c>
      <c r="D35" s="41" t="s">
        <v>22</v>
      </c>
      <c r="E35" s="141" t="s">
        <v>140</v>
      </c>
      <c r="F35" s="141"/>
      <c r="G35" s="154" t="s">
        <v>323</v>
      </c>
      <c r="H35" s="142"/>
      <c r="I35" s="142"/>
      <c r="J35" s="162"/>
      <c r="K35" s="165" t="str">
        <f>G35</f>
        <v>cull_cow</v>
      </c>
      <c r="L35" s="142"/>
      <c r="M35" s="142" t="s">
        <v>84</v>
      </c>
      <c r="N35" s="155"/>
      <c r="O35" s="143"/>
      <c r="P35" s="144" t="s">
        <v>421</v>
      </c>
      <c r="Q35" s="144"/>
      <c r="R35" s="143" t="s">
        <v>314</v>
      </c>
      <c r="S35" s="93" t="s">
        <v>302</v>
      </c>
      <c r="AD35" s="170"/>
      <c r="AE35" s="140">
        <v>1</v>
      </c>
      <c r="AF35" s="140">
        <v>0</v>
      </c>
      <c r="AG35" s="140">
        <v>0</v>
      </c>
      <c r="AH35" s="140">
        <v>0</v>
      </c>
      <c r="AI35" s="140">
        <v>0</v>
      </c>
      <c r="AJ35" s="140">
        <v>1</v>
      </c>
    </row>
    <row r="36" spans="1:36" ht="14.25" customHeight="1" x14ac:dyDescent="0.3">
      <c r="A36" s="145" t="str">
        <f>CONCATENATE("dry_matter_intake_",G35)</f>
        <v>dry_matter_intake_cull_cow</v>
      </c>
      <c r="B36" s="125">
        <f t="shared" si="0"/>
        <v>1</v>
      </c>
      <c r="C36" s="125">
        <v>1</v>
      </c>
      <c r="D36" s="7" t="s">
        <v>22</v>
      </c>
      <c r="E36" s="128" t="s">
        <v>315</v>
      </c>
      <c r="F36" s="128"/>
      <c r="G36" s="156"/>
      <c r="H36" s="132"/>
      <c r="I36" s="132"/>
      <c r="J36" s="163"/>
      <c r="K36" s="166"/>
      <c r="L36" s="132"/>
      <c r="M36" s="132" t="s">
        <v>84</v>
      </c>
      <c r="N36" s="157"/>
      <c r="O36" s="129"/>
      <c r="P36" s="2" t="s">
        <v>421</v>
      </c>
      <c r="R36" t="s">
        <v>316</v>
      </c>
      <c r="S36" s="11" t="s">
        <v>86</v>
      </c>
      <c r="AD36" s="171"/>
      <c r="AE36" s="125">
        <v>1</v>
      </c>
      <c r="AF36" s="125">
        <v>0</v>
      </c>
      <c r="AG36" s="125">
        <v>0</v>
      </c>
      <c r="AH36" s="125">
        <v>0</v>
      </c>
      <c r="AI36" s="125">
        <v>0</v>
      </c>
      <c r="AJ36" s="125">
        <v>1</v>
      </c>
    </row>
    <row r="37" spans="1:36" ht="14.25" customHeight="1" x14ac:dyDescent="0.3">
      <c r="A37" s="145" t="str">
        <f>CONCATENATE("meat_quantity_",G35)</f>
        <v>meat_quantity_cull_cow</v>
      </c>
      <c r="B37" s="125">
        <f t="shared" si="0"/>
        <v>1</v>
      </c>
      <c r="C37" s="125">
        <v>1</v>
      </c>
      <c r="D37" s="7" t="s">
        <v>22</v>
      </c>
      <c r="E37" s="128" t="s">
        <v>324</v>
      </c>
      <c r="F37" s="128"/>
      <c r="G37" s="156"/>
      <c r="H37" s="132"/>
      <c r="I37" s="132"/>
      <c r="J37" s="163"/>
      <c r="K37" s="166"/>
      <c r="L37" s="132"/>
      <c r="M37" s="132" t="s">
        <v>84</v>
      </c>
      <c r="N37" s="157"/>
      <c r="O37" s="129"/>
      <c r="P37" s="2" t="s">
        <v>421</v>
      </c>
      <c r="R37" t="s">
        <v>325</v>
      </c>
      <c r="S37" s="11" t="s">
        <v>86</v>
      </c>
      <c r="AD37" s="171"/>
      <c r="AE37" s="125">
        <v>1</v>
      </c>
      <c r="AF37" s="125">
        <v>0</v>
      </c>
      <c r="AG37" s="125">
        <v>0</v>
      </c>
      <c r="AH37" s="125">
        <v>0</v>
      </c>
      <c r="AI37" s="125">
        <v>0</v>
      </c>
      <c r="AJ37" s="125">
        <v>1</v>
      </c>
    </row>
    <row r="38" spans="1:36" ht="14.25" customHeight="1" x14ac:dyDescent="0.3">
      <c r="A38" s="145" t="str">
        <f>CONCATENATE("meat_price_",G35)</f>
        <v>meat_price_cull_cow</v>
      </c>
      <c r="B38" s="125">
        <f t="shared" si="0"/>
        <v>1</v>
      </c>
      <c r="C38" s="125">
        <v>1</v>
      </c>
      <c r="D38" s="7" t="s">
        <v>22</v>
      </c>
      <c r="E38" s="128" t="s">
        <v>319</v>
      </c>
      <c r="F38" s="128"/>
      <c r="G38" s="156"/>
      <c r="H38" s="132"/>
      <c r="I38" s="132"/>
      <c r="J38" s="163"/>
      <c r="K38" s="166"/>
      <c r="L38" s="132"/>
      <c r="M38" s="132" t="s">
        <v>84</v>
      </c>
      <c r="N38" s="157"/>
      <c r="O38" s="129"/>
      <c r="P38" s="2" t="s">
        <v>421</v>
      </c>
      <c r="Q38" s="2" t="s">
        <v>142</v>
      </c>
      <c r="R38" t="s">
        <v>327</v>
      </c>
      <c r="S38" s="11" t="s">
        <v>310</v>
      </c>
      <c r="AD38" s="171"/>
      <c r="AE38" s="125">
        <v>1</v>
      </c>
      <c r="AF38" s="125">
        <v>0</v>
      </c>
      <c r="AG38" s="125">
        <v>0</v>
      </c>
      <c r="AH38" s="125">
        <v>0</v>
      </c>
      <c r="AI38" s="125">
        <v>0</v>
      </c>
      <c r="AJ38" s="125">
        <v>1</v>
      </c>
    </row>
    <row r="39" spans="1:36" ht="14.25" customHeight="1" x14ac:dyDescent="0.3">
      <c r="A39" s="145" t="str">
        <f>CONCATENATE("time_",G35)</f>
        <v>time_cull_cow</v>
      </c>
      <c r="B39" s="125">
        <f t="shared" si="0"/>
        <v>1</v>
      </c>
      <c r="C39" s="125">
        <v>1</v>
      </c>
      <c r="D39" s="7" t="s">
        <v>22</v>
      </c>
      <c r="E39" s="128" t="s">
        <v>321</v>
      </c>
      <c r="F39" s="128"/>
      <c r="G39" s="156"/>
      <c r="H39" s="132"/>
      <c r="I39" s="132"/>
      <c r="J39" s="163"/>
      <c r="K39" s="166"/>
      <c r="L39" s="132"/>
      <c r="M39" s="132" t="s">
        <v>84</v>
      </c>
      <c r="N39" s="157"/>
      <c r="O39" s="129"/>
      <c r="P39" s="2" t="s">
        <v>421</v>
      </c>
      <c r="R39" t="s">
        <v>322</v>
      </c>
      <c r="S39" s="11" t="s">
        <v>310</v>
      </c>
      <c r="Y39" s="7"/>
      <c r="Z39" s="7"/>
      <c r="AA39" s="7"/>
      <c r="AB39" s="7"/>
      <c r="AC39" s="7"/>
      <c r="AD39" s="171"/>
      <c r="AE39" s="125">
        <v>1</v>
      </c>
      <c r="AF39" s="125">
        <v>0</v>
      </c>
      <c r="AG39" s="125">
        <v>0</v>
      </c>
      <c r="AH39" s="125">
        <v>0</v>
      </c>
      <c r="AI39" s="125">
        <v>0</v>
      </c>
      <c r="AJ39" s="125">
        <v>1</v>
      </c>
    </row>
    <row r="40" spans="1:36" s="38" customFormat="1" ht="14.25" customHeight="1" x14ac:dyDescent="0.3">
      <c r="A40" s="146" t="str">
        <f>CONCATENATE("water_cons_",G35)</f>
        <v>water_cons_cull_cow</v>
      </c>
      <c r="B40" s="133">
        <f t="shared" si="0"/>
        <v>1</v>
      </c>
      <c r="C40" s="133">
        <v>1</v>
      </c>
      <c r="D40" s="38" t="s">
        <v>22</v>
      </c>
      <c r="E40" s="150" t="s">
        <v>441</v>
      </c>
      <c r="F40" s="150"/>
      <c r="G40" s="158"/>
      <c r="H40" s="135"/>
      <c r="I40" s="135"/>
      <c r="J40" s="164"/>
      <c r="K40" s="167"/>
      <c r="L40" s="135"/>
      <c r="M40" s="135" t="s">
        <v>84</v>
      </c>
      <c r="N40" s="159"/>
      <c r="O40" s="151"/>
      <c r="P40" s="136" t="s">
        <v>421</v>
      </c>
      <c r="Q40" s="136"/>
      <c r="R40" s="152" t="s">
        <v>442</v>
      </c>
      <c r="S40" s="99" t="s">
        <v>86</v>
      </c>
      <c r="AD40" s="172"/>
      <c r="AE40" s="133">
        <v>1</v>
      </c>
      <c r="AF40" s="133">
        <v>0</v>
      </c>
      <c r="AG40" s="133">
        <v>0</v>
      </c>
      <c r="AH40" s="133">
        <v>0</v>
      </c>
      <c r="AI40" s="133">
        <v>0</v>
      </c>
      <c r="AJ40" s="133">
        <v>1</v>
      </c>
    </row>
    <row r="41" spans="1:36" s="41" customFormat="1" x14ac:dyDescent="0.3">
      <c r="A41" s="147" t="str">
        <f>CONCATENATE("name_animal",COUNTIF(A$14:A39,"name_animal*")+1)</f>
        <v>name_animal3</v>
      </c>
      <c r="B41" s="140">
        <f t="shared" si="0"/>
        <v>1</v>
      </c>
      <c r="C41" s="140">
        <v>1</v>
      </c>
      <c r="D41" s="41" t="s">
        <v>22</v>
      </c>
      <c r="E41" s="141" t="s">
        <v>140</v>
      </c>
      <c r="F41" s="141"/>
      <c r="G41" s="154" t="s">
        <v>328</v>
      </c>
      <c r="H41" s="142"/>
      <c r="I41" s="142"/>
      <c r="J41" s="162"/>
      <c r="K41" s="165" t="str">
        <f>G41</f>
        <v>name_animalX</v>
      </c>
      <c r="L41" s="142"/>
      <c r="M41" s="142" t="s">
        <v>84</v>
      </c>
      <c r="N41" s="155"/>
      <c r="O41" s="143"/>
      <c r="P41" s="144" t="s">
        <v>421</v>
      </c>
      <c r="Q41" s="144"/>
      <c r="R41" s="143" t="s">
        <v>314</v>
      </c>
      <c r="S41" s="93" t="s">
        <v>302</v>
      </c>
      <c r="AD41" s="170"/>
      <c r="AE41" s="140">
        <v>1</v>
      </c>
      <c r="AF41" s="140">
        <v>1</v>
      </c>
      <c r="AG41" s="140">
        <v>0</v>
      </c>
      <c r="AH41" s="140">
        <v>1</v>
      </c>
      <c r="AI41" s="140">
        <v>0</v>
      </c>
      <c r="AJ41" s="140">
        <v>1</v>
      </c>
    </row>
    <row r="42" spans="1:36" ht="14.25" customHeight="1" x14ac:dyDescent="0.3">
      <c r="A42" s="148" t="str">
        <f>CONCATENATE("dry_matter_intake_",G41)</f>
        <v>dry_matter_intake_name_animalX</v>
      </c>
      <c r="B42" s="125">
        <f t="shared" si="0"/>
        <v>1</v>
      </c>
      <c r="C42" s="125">
        <v>1</v>
      </c>
      <c r="D42" s="7" t="s">
        <v>22</v>
      </c>
      <c r="E42" s="128" t="s">
        <v>315</v>
      </c>
      <c r="F42" s="128"/>
      <c r="G42" s="156"/>
      <c r="H42" s="132"/>
      <c r="I42" s="132"/>
      <c r="J42" s="163"/>
      <c r="K42" s="166"/>
      <c r="L42" s="132"/>
      <c r="M42" s="132" t="s">
        <v>84</v>
      </c>
      <c r="N42" s="157"/>
      <c r="O42" s="129"/>
      <c r="P42" s="2" t="s">
        <v>421</v>
      </c>
      <c r="R42" t="s">
        <v>316</v>
      </c>
      <c r="S42" s="11" t="s">
        <v>86</v>
      </c>
      <c r="AD42" s="171"/>
      <c r="AE42" s="125">
        <v>1</v>
      </c>
      <c r="AF42" s="125">
        <v>1</v>
      </c>
      <c r="AG42" s="125">
        <v>0</v>
      </c>
      <c r="AH42" s="125">
        <v>1</v>
      </c>
      <c r="AI42" s="125">
        <v>0</v>
      </c>
      <c r="AJ42" s="125">
        <v>1</v>
      </c>
    </row>
    <row r="43" spans="1:36" ht="14.25" customHeight="1" x14ac:dyDescent="0.3">
      <c r="A43" s="148" t="str">
        <f>CONCATENATE("meat_quantity_",G41)</f>
        <v>meat_quantity_name_animalX</v>
      </c>
      <c r="B43" s="125">
        <f t="shared" si="0"/>
        <v>1</v>
      </c>
      <c r="C43" s="125">
        <v>1</v>
      </c>
      <c r="D43" s="7" t="s">
        <v>22</v>
      </c>
      <c r="E43" s="128" t="s">
        <v>324</v>
      </c>
      <c r="F43" s="128"/>
      <c r="G43" s="156"/>
      <c r="H43" s="132"/>
      <c r="I43" s="132"/>
      <c r="J43" s="163"/>
      <c r="K43" s="166"/>
      <c r="L43" s="132"/>
      <c r="M43" s="132" t="s">
        <v>84</v>
      </c>
      <c r="N43" s="157"/>
      <c r="O43" s="129"/>
      <c r="P43" s="2" t="s">
        <v>421</v>
      </c>
      <c r="R43" t="s">
        <v>325</v>
      </c>
      <c r="S43" s="11" t="s">
        <v>86</v>
      </c>
      <c r="AD43" s="171"/>
      <c r="AE43" s="125">
        <v>1</v>
      </c>
      <c r="AF43" s="125">
        <v>1</v>
      </c>
      <c r="AG43" s="125">
        <v>0</v>
      </c>
      <c r="AH43" s="125">
        <v>1</v>
      </c>
      <c r="AI43" s="125">
        <v>0</v>
      </c>
      <c r="AJ43" s="125">
        <v>1</v>
      </c>
    </row>
    <row r="44" spans="1:36" ht="14.25" customHeight="1" x14ac:dyDescent="0.3">
      <c r="A44" s="148" t="str">
        <f>CONCATENATE("meat_price_",G41)</f>
        <v>meat_price_name_animalX</v>
      </c>
      <c r="B44" s="125">
        <f t="shared" si="0"/>
        <v>1</v>
      </c>
      <c r="C44" s="125">
        <v>1</v>
      </c>
      <c r="D44" s="7" t="s">
        <v>22</v>
      </c>
      <c r="E44" s="128" t="s">
        <v>319</v>
      </c>
      <c r="F44" s="128"/>
      <c r="G44" s="156"/>
      <c r="H44" s="132"/>
      <c r="I44" s="132"/>
      <c r="J44" s="163"/>
      <c r="K44" s="166"/>
      <c r="L44" s="132"/>
      <c r="M44" s="132" t="s">
        <v>84</v>
      </c>
      <c r="N44" s="157"/>
      <c r="O44" s="129"/>
      <c r="P44" s="2" t="s">
        <v>421</v>
      </c>
      <c r="Q44" s="2" t="s">
        <v>142</v>
      </c>
      <c r="R44" t="s">
        <v>327</v>
      </c>
      <c r="S44" s="11" t="s">
        <v>310</v>
      </c>
      <c r="AD44" s="171"/>
      <c r="AE44" s="125">
        <v>1</v>
      </c>
      <c r="AF44" s="125">
        <v>1</v>
      </c>
      <c r="AG44" s="125">
        <v>0</v>
      </c>
      <c r="AH44" s="125">
        <v>1</v>
      </c>
      <c r="AI44" s="125">
        <v>0</v>
      </c>
      <c r="AJ44" s="125">
        <v>1</v>
      </c>
    </row>
    <row r="45" spans="1:36" ht="14.25" customHeight="1" x14ac:dyDescent="0.3">
      <c r="A45" s="148" t="str">
        <f>CONCATENATE("time_",G41)</f>
        <v>time_name_animalX</v>
      </c>
      <c r="B45" s="125">
        <f t="shared" si="0"/>
        <v>1</v>
      </c>
      <c r="C45" s="125">
        <v>1</v>
      </c>
      <c r="D45" s="7" t="s">
        <v>22</v>
      </c>
      <c r="E45" s="128" t="s">
        <v>321</v>
      </c>
      <c r="F45" s="128"/>
      <c r="G45" s="156"/>
      <c r="H45" s="132"/>
      <c r="I45" s="132"/>
      <c r="J45" s="163"/>
      <c r="K45" s="166"/>
      <c r="L45" s="132"/>
      <c r="M45" s="132" t="s">
        <v>84</v>
      </c>
      <c r="N45" s="157"/>
      <c r="O45" s="129"/>
      <c r="P45" s="2" t="s">
        <v>421</v>
      </c>
      <c r="R45" t="s">
        <v>322</v>
      </c>
      <c r="S45" s="11" t="s">
        <v>310</v>
      </c>
      <c r="Y45" s="7"/>
      <c r="Z45" s="7"/>
      <c r="AA45" s="7"/>
      <c r="AB45" s="7"/>
      <c r="AC45" s="7"/>
      <c r="AD45" s="171"/>
      <c r="AE45" s="125">
        <v>1</v>
      </c>
      <c r="AF45" s="125">
        <v>1</v>
      </c>
      <c r="AG45" s="125">
        <v>0</v>
      </c>
      <c r="AH45" s="125">
        <v>1</v>
      </c>
      <c r="AI45" s="125">
        <v>0</v>
      </c>
      <c r="AJ45" s="125">
        <v>1</v>
      </c>
    </row>
    <row r="46" spans="1:36" s="38" customFormat="1" ht="14.25" customHeight="1" x14ac:dyDescent="0.3">
      <c r="A46" s="149" t="str">
        <f>CONCATENATE("water_cons_",G41)</f>
        <v>water_cons_name_animalX</v>
      </c>
      <c r="B46" s="133">
        <f t="shared" si="0"/>
        <v>1</v>
      </c>
      <c r="C46" s="133">
        <v>1</v>
      </c>
      <c r="D46" s="38" t="s">
        <v>22</v>
      </c>
      <c r="E46" s="150" t="s">
        <v>441</v>
      </c>
      <c r="F46" s="150"/>
      <c r="G46" s="158"/>
      <c r="H46" s="135"/>
      <c r="I46" s="135"/>
      <c r="J46" s="164"/>
      <c r="K46" s="167"/>
      <c r="L46" s="135"/>
      <c r="M46" s="135" t="s">
        <v>84</v>
      </c>
      <c r="N46" s="159"/>
      <c r="O46" s="151"/>
      <c r="P46" s="136" t="s">
        <v>421</v>
      </c>
      <c r="Q46" s="136"/>
      <c r="R46" s="152" t="s">
        <v>442</v>
      </c>
      <c r="S46" s="99" t="s">
        <v>86</v>
      </c>
      <c r="AD46" s="172"/>
      <c r="AE46" s="133">
        <v>1</v>
      </c>
      <c r="AF46" s="133">
        <v>0</v>
      </c>
      <c r="AG46" s="133">
        <v>0</v>
      </c>
      <c r="AH46" s="133">
        <v>0</v>
      </c>
      <c r="AI46" s="133">
        <v>0</v>
      </c>
      <c r="AJ46" s="133">
        <v>1</v>
      </c>
    </row>
    <row r="47" spans="1:36" x14ac:dyDescent="0.3">
      <c r="A47" s="138" t="s">
        <v>336</v>
      </c>
      <c r="B47" s="125">
        <f t="shared" si="0"/>
        <v>1</v>
      </c>
      <c r="C47" s="125">
        <v>1</v>
      </c>
      <c r="D47" s="7" t="s">
        <v>25</v>
      </c>
      <c r="E47" s="16" t="s">
        <v>337</v>
      </c>
      <c r="G47" s="156"/>
      <c r="H47" s="132"/>
      <c r="I47" s="132"/>
      <c r="J47" s="163"/>
      <c r="K47" s="166"/>
      <c r="L47" s="132"/>
      <c r="M47" s="132" t="s">
        <v>84</v>
      </c>
      <c r="N47" s="157"/>
      <c r="P47" s="2" t="s">
        <v>421</v>
      </c>
      <c r="Q47" s="2" t="s">
        <v>94</v>
      </c>
      <c r="R47" t="s">
        <v>338</v>
      </c>
      <c r="S47" s="11" t="s">
        <v>302</v>
      </c>
      <c r="AD47" s="171"/>
      <c r="AE47" s="125">
        <v>1</v>
      </c>
      <c r="AF47" s="125">
        <v>1</v>
      </c>
      <c r="AG47" s="125">
        <v>1</v>
      </c>
      <c r="AH47" s="125">
        <v>1</v>
      </c>
      <c r="AI47" s="125">
        <v>1</v>
      </c>
      <c r="AJ47" s="125">
        <v>1</v>
      </c>
    </row>
    <row r="48" spans="1:36" x14ac:dyDescent="0.3">
      <c r="A48" s="1" t="s">
        <v>336</v>
      </c>
      <c r="B48" s="125">
        <f t="shared" ref="B48:B68" si="1">HLOOKUP($J$14,$AE$15:$AJ$1048576,ROW(B48)-ROW(AK$15)+1,FALSE)</f>
        <v>1</v>
      </c>
      <c r="C48" s="125">
        <v>1</v>
      </c>
      <c r="D48" s="7" t="s">
        <v>26</v>
      </c>
      <c r="E48" s="16" t="s">
        <v>337</v>
      </c>
      <c r="G48" s="156"/>
      <c r="H48" s="132"/>
      <c r="I48" s="132"/>
      <c r="J48" s="163"/>
      <c r="K48" s="166"/>
      <c r="L48" s="132"/>
      <c r="M48" s="132" t="s">
        <v>84</v>
      </c>
      <c r="N48" s="157"/>
      <c r="P48" s="2" t="s">
        <v>421</v>
      </c>
      <c r="Q48" s="2" t="s">
        <v>94</v>
      </c>
      <c r="R48" t="s">
        <v>338</v>
      </c>
      <c r="S48" s="11" t="s">
        <v>302</v>
      </c>
      <c r="AD48" s="171"/>
      <c r="AE48" s="125">
        <v>1</v>
      </c>
      <c r="AF48" s="125">
        <v>1</v>
      </c>
      <c r="AG48" s="125">
        <v>1</v>
      </c>
      <c r="AH48" s="125">
        <v>1</v>
      </c>
      <c r="AI48" s="125">
        <v>1</v>
      </c>
      <c r="AJ48" s="125">
        <v>1</v>
      </c>
    </row>
    <row r="49" spans="1:36" x14ac:dyDescent="0.3">
      <c r="A49" s="138" t="s">
        <v>339</v>
      </c>
      <c r="B49" s="125">
        <f t="shared" si="1"/>
        <v>1</v>
      </c>
      <c r="C49" s="125">
        <v>1</v>
      </c>
      <c r="D49" s="7" t="s">
        <v>25</v>
      </c>
      <c r="E49" s="128" t="s">
        <v>49</v>
      </c>
      <c r="F49" s="128"/>
      <c r="G49" s="156"/>
      <c r="H49" s="132"/>
      <c r="I49" s="132"/>
      <c r="J49" s="163"/>
      <c r="K49" s="166"/>
      <c r="L49" s="132"/>
      <c r="M49" s="132" t="s">
        <v>84</v>
      </c>
      <c r="N49" s="157"/>
      <c r="P49" s="2" t="s">
        <v>421</v>
      </c>
      <c r="R49" t="s">
        <v>340</v>
      </c>
      <c r="S49" s="11" t="s">
        <v>302</v>
      </c>
      <c r="AD49" s="171"/>
      <c r="AE49" s="125">
        <v>1</v>
      </c>
      <c r="AF49" s="125">
        <v>1</v>
      </c>
      <c r="AG49" s="125">
        <v>1</v>
      </c>
      <c r="AH49" s="125">
        <v>1</v>
      </c>
      <c r="AI49" s="125">
        <v>1</v>
      </c>
      <c r="AJ49" s="125">
        <v>1</v>
      </c>
    </row>
    <row r="50" spans="1:36" x14ac:dyDescent="0.3">
      <c r="A50" s="1" t="s">
        <v>339</v>
      </c>
      <c r="B50" s="125">
        <f t="shared" si="1"/>
        <v>1</v>
      </c>
      <c r="C50" s="125">
        <v>1</v>
      </c>
      <c r="D50" s="7" t="s">
        <v>26</v>
      </c>
      <c r="E50" s="128" t="s">
        <v>49</v>
      </c>
      <c r="F50" s="128"/>
      <c r="G50" s="156"/>
      <c r="H50" s="132"/>
      <c r="I50" s="132"/>
      <c r="J50" s="163"/>
      <c r="K50" s="166"/>
      <c r="L50" s="132"/>
      <c r="M50" s="132" t="s">
        <v>84</v>
      </c>
      <c r="N50" s="157"/>
      <c r="P50" s="2" t="s">
        <v>421</v>
      </c>
      <c r="R50" t="s">
        <v>340</v>
      </c>
      <c r="S50" s="11" t="s">
        <v>302</v>
      </c>
      <c r="AD50" s="171"/>
      <c r="AE50" s="125">
        <v>1</v>
      </c>
      <c r="AF50" s="125">
        <v>1</v>
      </c>
      <c r="AG50" s="125">
        <v>1</v>
      </c>
      <c r="AH50" s="125">
        <v>1</v>
      </c>
      <c r="AI50" s="125">
        <v>1</v>
      </c>
      <c r="AJ50" s="125">
        <v>1</v>
      </c>
    </row>
    <row r="51" spans="1:36" ht="14.25" customHeight="1" x14ac:dyDescent="0.3">
      <c r="A51" s="1" t="s">
        <v>443</v>
      </c>
      <c r="B51" s="125">
        <f t="shared" si="1"/>
        <v>1</v>
      </c>
      <c r="C51" s="125">
        <v>0</v>
      </c>
      <c r="D51" s="7" t="s">
        <v>22</v>
      </c>
      <c r="E51" s="16" t="s">
        <v>347</v>
      </c>
      <c r="F51" s="128"/>
      <c r="G51" s="156"/>
      <c r="H51" s="132"/>
      <c r="I51" s="132"/>
      <c r="J51" s="157"/>
      <c r="K51" s="166"/>
      <c r="L51" s="132"/>
      <c r="M51" s="132" t="s">
        <v>84</v>
      </c>
      <c r="N51" s="157"/>
      <c r="O51" s="129"/>
      <c r="P51" s="2" t="s">
        <v>421</v>
      </c>
      <c r="Q51"/>
      <c r="R51" t="s">
        <v>444</v>
      </c>
      <c r="S51" s="11" t="s">
        <v>86</v>
      </c>
      <c r="T51"/>
      <c r="U51"/>
      <c r="V51"/>
      <c r="W51"/>
      <c r="X51"/>
      <c r="AD51" s="126"/>
      <c r="AE51" s="125">
        <v>1</v>
      </c>
      <c r="AF51" s="125">
        <v>1</v>
      </c>
      <c r="AG51" s="125">
        <v>1</v>
      </c>
      <c r="AH51" s="125">
        <v>1</v>
      </c>
      <c r="AI51" s="125">
        <v>1</v>
      </c>
      <c r="AJ51" s="125">
        <v>1</v>
      </c>
    </row>
    <row r="52" spans="1:36" ht="14.25" customHeight="1" x14ac:dyDescent="0.3">
      <c r="A52" s="1" t="s">
        <v>445</v>
      </c>
      <c r="B52" s="125">
        <f t="shared" si="1"/>
        <v>1</v>
      </c>
      <c r="C52" s="125">
        <v>0</v>
      </c>
      <c r="D52" s="7" t="s">
        <v>22</v>
      </c>
      <c r="E52" s="16" t="s">
        <v>347</v>
      </c>
      <c r="F52" s="128"/>
      <c r="G52" s="156"/>
      <c r="H52" s="132"/>
      <c r="I52" s="132"/>
      <c r="J52" s="157"/>
      <c r="K52" s="166"/>
      <c r="L52" s="132"/>
      <c r="M52" s="132" t="s">
        <v>84</v>
      </c>
      <c r="N52" s="157"/>
      <c r="O52" s="129"/>
      <c r="P52" s="2" t="s">
        <v>421</v>
      </c>
      <c r="Q52"/>
      <c r="R52" t="s">
        <v>446</v>
      </c>
      <c r="S52" s="11" t="s">
        <v>86</v>
      </c>
      <c r="T52"/>
      <c r="U52"/>
      <c r="V52"/>
      <c r="W52"/>
      <c r="X52"/>
      <c r="AD52" s="126"/>
      <c r="AE52" s="125">
        <v>1</v>
      </c>
      <c r="AF52" s="125">
        <v>1</v>
      </c>
      <c r="AG52" s="125">
        <v>1</v>
      </c>
      <c r="AH52" s="125">
        <v>0</v>
      </c>
      <c r="AI52" s="125">
        <v>1</v>
      </c>
      <c r="AJ52" s="125">
        <v>1</v>
      </c>
    </row>
    <row r="53" spans="1:36" ht="14.25" customHeight="1" x14ac:dyDescent="0.3">
      <c r="A53" s="1" t="s">
        <v>447</v>
      </c>
      <c r="B53" s="125">
        <f t="shared" si="1"/>
        <v>1</v>
      </c>
      <c r="C53" s="125">
        <v>0</v>
      </c>
      <c r="D53" s="7" t="s">
        <v>22</v>
      </c>
      <c r="E53" s="16" t="s">
        <v>347</v>
      </c>
      <c r="F53" s="128"/>
      <c r="G53" s="156"/>
      <c r="H53" s="132"/>
      <c r="I53" s="132"/>
      <c r="J53" s="157"/>
      <c r="K53" s="166"/>
      <c r="L53" s="132"/>
      <c r="M53" s="132" t="s">
        <v>84</v>
      </c>
      <c r="N53" s="157"/>
      <c r="O53" s="129"/>
      <c r="P53" s="2" t="s">
        <v>421</v>
      </c>
      <c r="Q53"/>
      <c r="R53" t="s">
        <v>448</v>
      </c>
      <c r="S53" s="11" t="s">
        <v>86</v>
      </c>
      <c r="T53"/>
      <c r="U53"/>
      <c r="V53"/>
      <c r="W53"/>
      <c r="X53"/>
      <c r="AD53" s="126"/>
      <c r="AE53" s="125">
        <v>1</v>
      </c>
      <c r="AF53" s="125">
        <v>1</v>
      </c>
      <c r="AG53" s="125">
        <v>1</v>
      </c>
      <c r="AH53" s="125">
        <v>0</v>
      </c>
      <c r="AI53" s="125">
        <v>1</v>
      </c>
      <c r="AJ53" s="125">
        <v>1</v>
      </c>
    </row>
    <row r="54" spans="1:36" ht="14.25" customHeight="1" x14ac:dyDescent="0.3">
      <c r="A54" s="1" t="s">
        <v>449</v>
      </c>
      <c r="B54" s="125">
        <f t="shared" si="1"/>
        <v>1</v>
      </c>
      <c r="C54" s="125">
        <v>0</v>
      </c>
      <c r="D54" s="7" t="s">
        <v>22</v>
      </c>
      <c r="E54" s="16" t="s">
        <v>450</v>
      </c>
      <c r="F54" s="128"/>
      <c r="G54" s="156"/>
      <c r="H54" s="132"/>
      <c r="I54" s="132"/>
      <c r="J54" s="157"/>
      <c r="K54" s="166"/>
      <c r="L54" s="132"/>
      <c r="M54" s="132" t="s">
        <v>84</v>
      </c>
      <c r="N54" s="157"/>
      <c r="O54" s="129"/>
      <c r="P54" s="2" t="s">
        <v>421</v>
      </c>
      <c r="Q54"/>
      <c r="R54" t="s">
        <v>451</v>
      </c>
      <c r="S54" s="11" t="s">
        <v>86</v>
      </c>
      <c r="T54"/>
      <c r="U54"/>
      <c r="V54"/>
      <c r="W54"/>
      <c r="X54"/>
      <c r="AD54" s="126"/>
      <c r="AE54" s="125">
        <v>1</v>
      </c>
      <c r="AF54" s="125">
        <v>1</v>
      </c>
      <c r="AG54" s="125">
        <v>1</v>
      </c>
      <c r="AH54" s="125">
        <v>0</v>
      </c>
      <c r="AI54" s="125">
        <v>1</v>
      </c>
      <c r="AJ54" s="125">
        <v>1</v>
      </c>
    </row>
    <row r="55" spans="1:36" ht="14.25" customHeight="1" x14ac:dyDescent="0.3">
      <c r="A55" s="1" t="s">
        <v>452</v>
      </c>
      <c r="B55" s="125">
        <f t="shared" si="1"/>
        <v>1</v>
      </c>
      <c r="C55" s="125">
        <v>0</v>
      </c>
      <c r="D55" s="7" t="s">
        <v>22</v>
      </c>
      <c r="E55" s="16" t="s">
        <v>453</v>
      </c>
      <c r="F55" s="128"/>
      <c r="G55" s="156"/>
      <c r="H55" s="132"/>
      <c r="I55" s="132"/>
      <c r="J55" s="157"/>
      <c r="K55" s="166"/>
      <c r="L55" s="132"/>
      <c r="M55" s="132" t="s">
        <v>84</v>
      </c>
      <c r="N55" s="157"/>
      <c r="O55" s="129"/>
      <c r="P55" s="2" t="s">
        <v>421</v>
      </c>
      <c r="Q55"/>
      <c r="R55"/>
      <c r="S55" s="11" t="s">
        <v>86</v>
      </c>
      <c r="T55"/>
      <c r="U55"/>
      <c r="V55"/>
      <c r="W55"/>
      <c r="X55"/>
      <c r="AD55" s="126"/>
      <c r="AE55" s="125">
        <v>1</v>
      </c>
      <c r="AF55" s="125">
        <v>1</v>
      </c>
      <c r="AG55" s="125">
        <v>1</v>
      </c>
      <c r="AH55" s="125">
        <v>0</v>
      </c>
      <c r="AI55" s="125">
        <v>1</v>
      </c>
      <c r="AJ55" s="125">
        <v>1</v>
      </c>
    </row>
    <row r="56" spans="1:36" ht="14.25" customHeight="1" x14ac:dyDescent="0.3">
      <c r="A56" s="1" t="s">
        <v>454</v>
      </c>
      <c r="B56" s="125">
        <f t="shared" si="1"/>
        <v>1</v>
      </c>
      <c r="C56" s="125">
        <v>0</v>
      </c>
      <c r="D56" s="7" t="s">
        <v>22</v>
      </c>
      <c r="E56" s="16" t="s">
        <v>453</v>
      </c>
      <c r="F56" s="128"/>
      <c r="G56" s="156"/>
      <c r="H56" s="132"/>
      <c r="I56" s="132"/>
      <c r="J56" s="157"/>
      <c r="K56" s="166"/>
      <c r="L56" s="132"/>
      <c r="M56" s="132" t="s">
        <v>84</v>
      </c>
      <c r="N56" s="157"/>
      <c r="O56" s="129"/>
      <c r="P56" s="2" t="s">
        <v>421</v>
      </c>
      <c r="Q56"/>
      <c r="R56"/>
      <c r="S56" s="11" t="s">
        <v>86</v>
      </c>
      <c r="T56"/>
      <c r="U56"/>
      <c r="V56"/>
      <c r="W56"/>
      <c r="X56"/>
      <c r="AD56" s="126"/>
      <c r="AE56" s="125">
        <v>1</v>
      </c>
      <c r="AF56" s="125">
        <v>1</v>
      </c>
      <c r="AG56" s="125">
        <v>1</v>
      </c>
      <c r="AH56" s="125">
        <v>0</v>
      </c>
      <c r="AI56" s="125">
        <v>1</v>
      </c>
      <c r="AJ56" s="125">
        <v>1</v>
      </c>
    </row>
    <row r="57" spans="1:36" ht="14.25" customHeight="1" x14ac:dyDescent="0.3">
      <c r="A57" s="1" t="s">
        <v>455</v>
      </c>
      <c r="B57" s="125">
        <f t="shared" si="1"/>
        <v>1</v>
      </c>
      <c r="C57" s="125">
        <v>0</v>
      </c>
      <c r="D57" s="7" t="s">
        <v>22</v>
      </c>
      <c r="E57" s="16" t="s">
        <v>49</v>
      </c>
      <c r="F57" s="128"/>
      <c r="G57" s="156"/>
      <c r="H57" s="132"/>
      <c r="I57" s="132"/>
      <c r="J57" s="157"/>
      <c r="K57" s="166"/>
      <c r="L57" s="132"/>
      <c r="M57" s="132" t="s">
        <v>84</v>
      </c>
      <c r="N57" s="157"/>
      <c r="O57" s="129"/>
      <c r="P57" s="2" t="s">
        <v>421</v>
      </c>
      <c r="Q57"/>
      <c r="R57"/>
      <c r="S57" s="11" t="s">
        <v>86</v>
      </c>
      <c r="T57"/>
      <c r="U57"/>
      <c r="V57"/>
      <c r="W57"/>
      <c r="X57"/>
      <c r="AD57" s="126"/>
      <c r="AE57" s="125">
        <v>1</v>
      </c>
      <c r="AF57" s="125">
        <v>1</v>
      </c>
      <c r="AG57" s="125">
        <v>1</v>
      </c>
      <c r="AH57" s="125">
        <v>0</v>
      </c>
      <c r="AI57" s="125">
        <v>1</v>
      </c>
      <c r="AJ57" s="125">
        <v>1</v>
      </c>
    </row>
    <row r="58" spans="1:36" ht="14.25" customHeight="1" x14ac:dyDescent="0.3">
      <c r="A58" s="1" t="s">
        <v>456</v>
      </c>
      <c r="B58" s="125">
        <f t="shared" si="1"/>
        <v>1</v>
      </c>
      <c r="C58" s="125">
        <v>0</v>
      </c>
      <c r="D58" s="7" t="s">
        <v>22</v>
      </c>
      <c r="E58" s="16" t="s">
        <v>457</v>
      </c>
      <c r="F58" s="128"/>
      <c r="G58" s="156"/>
      <c r="H58" s="132"/>
      <c r="I58" s="132"/>
      <c r="J58" s="157"/>
      <c r="K58" s="166"/>
      <c r="L58" s="132"/>
      <c r="M58" s="132" t="s">
        <v>84</v>
      </c>
      <c r="N58" s="157"/>
      <c r="O58" s="129"/>
      <c r="P58" s="2" t="s">
        <v>421</v>
      </c>
      <c r="Q58"/>
      <c r="R58"/>
      <c r="S58" s="11" t="s">
        <v>86</v>
      </c>
      <c r="T58"/>
      <c r="U58"/>
      <c r="V58"/>
      <c r="W58"/>
      <c r="X58"/>
      <c r="AD58" s="126"/>
      <c r="AE58" s="125">
        <v>1</v>
      </c>
      <c r="AF58" s="125">
        <v>1</v>
      </c>
      <c r="AG58" s="125">
        <v>1</v>
      </c>
      <c r="AH58" s="125">
        <v>0</v>
      </c>
      <c r="AI58" s="125">
        <v>1</v>
      </c>
      <c r="AJ58" s="125">
        <v>1</v>
      </c>
    </row>
    <row r="59" spans="1:36" s="5" customFormat="1" x14ac:dyDescent="0.3">
      <c r="A59" s="1" t="s">
        <v>458</v>
      </c>
      <c r="B59" s="125">
        <f t="shared" si="1"/>
        <v>1</v>
      </c>
      <c r="C59" s="125">
        <v>0</v>
      </c>
      <c r="D59" s="7" t="s">
        <v>22</v>
      </c>
      <c r="E59" s="16" t="s">
        <v>459</v>
      </c>
      <c r="F59" s="128"/>
      <c r="G59" s="156"/>
      <c r="H59" s="132"/>
      <c r="I59" s="132"/>
      <c r="J59" s="157"/>
      <c r="K59" s="166"/>
      <c r="L59" s="132"/>
      <c r="M59" s="132" t="s">
        <v>84</v>
      </c>
      <c r="N59" s="157"/>
      <c r="O59" s="129"/>
      <c r="P59" s="2" t="s">
        <v>421</v>
      </c>
      <c r="Q59"/>
      <c r="R59"/>
      <c r="S59" s="11" t="s">
        <v>86</v>
      </c>
      <c r="T59"/>
      <c r="U59"/>
      <c r="V59"/>
      <c r="W59"/>
      <c r="X59"/>
      <c r="Y59"/>
      <c r="Z59"/>
      <c r="AA59"/>
      <c r="AB59"/>
      <c r="AC59"/>
      <c r="AD59" s="126"/>
      <c r="AE59" s="125">
        <v>1</v>
      </c>
      <c r="AF59" s="125">
        <v>1</v>
      </c>
      <c r="AG59" s="125">
        <v>1</v>
      </c>
      <c r="AH59" s="125">
        <v>0</v>
      </c>
      <c r="AI59" s="125">
        <v>1</v>
      </c>
      <c r="AJ59" s="125">
        <v>1</v>
      </c>
    </row>
    <row r="60" spans="1:36" s="5" customFormat="1" x14ac:dyDescent="0.3">
      <c r="A60" s="1" t="s">
        <v>460</v>
      </c>
      <c r="B60" s="125">
        <f t="shared" si="1"/>
        <v>1</v>
      </c>
      <c r="C60" s="125">
        <v>0</v>
      </c>
      <c r="D60" s="7" t="s">
        <v>22</v>
      </c>
      <c r="E60" s="16" t="s">
        <v>461</v>
      </c>
      <c r="F60" s="128"/>
      <c r="G60" s="156"/>
      <c r="H60" s="132"/>
      <c r="I60" s="132"/>
      <c r="J60" s="157"/>
      <c r="K60" s="166"/>
      <c r="L60" s="132"/>
      <c r="M60" s="132" t="s">
        <v>84</v>
      </c>
      <c r="N60" s="157"/>
      <c r="O60" s="129"/>
      <c r="P60" s="2" t="s">
        <v>421</v>
      </c>
      <c r="Q60"/>
      <c r="R60" t="s">
        <v>462</v>
      </c>
      <c r="S60" s="11" t="s">
        <v>86</v>
      </c>
      <c r="T60"/>
      <c r="U60"/>
      <c r="V60"/>
      <c r="W60"/>
      <c r="X60"/>
      <c r="Y60"/>
      <c r="Z60"/>
      <c r="AA60"/>
      <c r="AB60"/>
      <c r="AC60"/>
      <c r="AD60" s="126"/>
      <c r="AE60" s="125">
        <v>1</v>
      </c>
      <c r="AF60" s="125">
        <v>1</v>
      </c>
      <c r="AG60" s="125">
        <v>1</v>
      </c>
      <c r="AH60" s="125">
        <v>0</v>
      </c>
      <c r="AI60" s="125">
        <v>1</v>
      </c>
      <c r="AJ60" s="125">
        <v>1</v>
      </c>
    </row>
    <row r="61" spans="1:36" s="5" customFormat="1" x14ac:dyDescent="0.3">
      <c r="A61" s="1" t="s">
        <v>463</v>
      </c>
      <c r="B61" s="125">
        <f t="shared" si="1"/>
        <v>1</v>
      </c>
      <c r="C61" s="125">
        <v>0</v>
      </c>
      <c r="D61" s="7" t="s">
        <v>22</v>
      </c>
      <c r="E61" s="16" t="s">
        <v>464</v>
      </c>
      <c r="F61" s="128"/>
      <c r="G61" s="156"/>
      <c r="H61" s="132"/>
      <c r="I61" s="132"/>
      <c r="J61" s="157"/>
      <c r="K61" s="166"/>
      <c r="L61" s="132"/>
      <c r="M61" s="132" t="s">
        <v>84</v>
      </c>
      <c r="N61" s="157"/>
      <c r="O61" s="129"/>
      <c r="P61" s="2" t="s">
        <v>421</v>
      </c>
      <c r="Q61"/>
      <c r="R61" t="s">
        <v>465</v>
      </c>
      <c r="S61" s="11" t="s">
        <v>86</v>
      </c>
      <c r="T61"/>
      <c r="U61"/>
      <c r="V61"/>
      <c r="W61"/>
      <c r="X61"/>
      <c r="Y61"/>
      <c r="Z61"/>
      <c r="AA61"/>
      <c r="AB61"/>
      <c r="AC61"/>
      <c r="AD61" s="126"/>
      <c r="AE61" s="125">
        <v>1</v>
      </c>
      <c r="AF61" s="125">
        <v>1</v>
      </c>
      <c r="AG61" s="125">
        <v>1</v>
      </c>
      <c r="AH61" s="125">
        <v>0</v>
      </c>
      <c r="AI61" s="125">
        <v>1</v>
      </c>
      <c r="AJ61" s="125">
        <v>1</v>
      </c>
    </row>
    <row r="62" spans="1:36" s="5" customFormat="1" x14ac:dyDescent="0.3">
      <c r="A62" s="1" t="s">
        <v>466</v>
      </c>
      <c r="B62" s="125">
        <f t="shared" si="1"/>
        <v>1</v>
      </c>
      <c r="C62" s="125">
        <v>0</v>
      </c>
      <c r="D62" s="7" t="s">
        <v>22</v>
      </c>
      <c r="E62" s="16" t="s">
        <v>467</v>
      </c>
      <c r="F62" s="128"/>
      <c r="G62" s="156"/>
      <c r="H62" s="132"/>
      <c r="I62" s="132"/>
      <c r="J62" s="157"/>
      <c r="K62" s="166"/>
      <c r="L62" s="132"/>
      <c r="M62" s="132" t="s">
        <v>84</v>
      </c>
      <c r="N62" s="157"/>
      <c r="O62" s="129"/>
      <c r="P62" s="2" t="s">
        <v>421</v>
      </c>
      <c r="Q62"/>
      <c r="R62" t="s">
        <v>468</v>
      </c>
      <c r="S62" s="11" t="s">
        <v>86</v>
      </c>
      <c r="T62"/>
      <c r="U62"/>
      <c r="V62"/>
      <c r="W62"/>
      <c r="X62"/>
      <c r="Y62"/>
      <c r="Z62"/>
      <c r="AA62"/>
      <c r="AB62"/>
      <c r="AC62"/>
      <c r="AD62" s="126"/>
      <c r="AE62" s="125">
        <v>1</v>
      </c>
      <c r="AF62" s="125">
        <v>1</v>
      </c>
      <c r="AG62" s="125">
        <v>1</v>
      </c>
      <c r="AH62" s="125">
        <v>0</v>
      </c>
      <c r="AI62" s="125">
        <v>1</v>
      </c>
      <c r="AJ62" s="125">
        <v>1</v>
      </c>
    </row>
    <row r="63" spans="1:36" s="5" customFormat="1" ht="15.6" x14ac:dyDescent="0.3">
      <c r="A63" s="1" t="s">
        <v>469</v>
      </c>
      <c r="B63" s="125">
        <f t="shared" si="1"/>
        <v>1</v>
      </c>
      <c r="C63" s="125">
        <v>0</v>
      </c>
      <c r="D63" s="7" t="s">
        <v>22</v>
      </c>
      <c r="E63" s="16" t="s">
        <v>470</v>
      </c>
      <c r="F63" s="128"/>
      <c r="G63" s="156"/>
      <c r="H63" s="132"/>
      <c r="I63" s="132"/>
      <c r="J63" s="157"/>
      <c r="K63" s="166"/>
      <c r="L63" s="132"/>
      <c r="M63" s="132" t="s">
        <v>84</v>
      </c>
      <c r="N63" s="157"/>
      <c r="O63" s="129"/>
      <c r="P63" s="2" t="s">
        <v>421</v>
      </c>
      <c r="Q63"/>
      <c r="R63" t="s">
        <v>471</v>
      </c>
      <c r="S63" s="11" t="s">
        <v>302</v>
      </c>
      <c r="T63"/>
      <c r="U63"/>
      <c r="V63"/>
      <c r="W63"/>
      <c r="X63"/>
      <c r="Y63"/>
      <c r="Z63"/>
      <c r="AA63"/>
      <c r="AB63"/>
      <c r="AC63"/>
      <c r="AD63" s="126"/>
      <c r="AE63" s="125">
        <v>1</v>
      </c>
      <c r="AF63" s="125">
        <v>1</v>
      </c>
      <c r="AG63" s="125">
        <v>1</v>
      </c>
      <c r="AH63" s="125">
        <v>1</v>
      </c>
      <c r="AI63" s="125">
        <v>1</v>
      </c>
      <c r="AJ63" s="125">
        <v>1</v>
      </c>
    </row>
    <row r="64" spans="1:36" s="5" customFormat="1" x14ac:dyDescent="0.3">
      <c r="A64" s="1" t="s">
        <v>472</v>
      </c>
      <c r="B64" s="125">
        <f t="shared" si="1"/>
        <v>1</v>
      </c>
      <c r="C64" s="125">
        <v>0</v>
      </c>
      <c r="D64" s="7" t="s">
        <v>25</v>
      </c>
      <c r="E64" s="16" t="s">
        <v>473</v>
      </c>
      <c r="F64" s="128"/>
      <c r="G64" s="156"/>
      <c r="H64" s="132"/>
      <c r="I64" s="132"/>
      <c r="J64" s="157"/>
      <c r="K64" s="166"/>
      <c r="L64" s="132"/>
      <c r="M64" s="132" t="s">
        <v>84</v>
      </c>
      <c r="N64" s="157"/>
      <c r="O64" s="129"/>
      <c r="P64" s="2" t="s">
        <v>421</v>
      </c>
      <c r="Q64"/>
      <c r="R64" t="s">
        <v>474</v>
      </c>
      <c r="S64" s="11" t="s">
        <v>86</v>
      </c>
      <c r="T64"/>
      <c r="U64"/>
      <c r="V64"/>
      <c r="W64"/>
      <c r="X64"/>
      <c r="Y64"/>
      <c r="Z64"/>
      <c r="AA64"/>
      <c r="AB64"/>
      <c r="AC64"/>
      <c r="AD64" s="126"/>
      <c r="AE64" s="125">
        <v>1</v>
      </c>
      <c r="AF64" s="125">
        <v>1</v>
      </c>
      <c r="AG64" s="125">
        <v>1</v>
      </c>
      <c r="AH64" s="125">
        <v>1</v>
      </c>
      <c r="AI64" s="125">
        <v>1</v>
      </c>
      <c r="AJ64" s="125">
        <v>1</v>
      </c>
    </row>
    <row r="65" spans="1:36" s="5" customFormat="1" x14ac:dyDescent="0.3">
      <c r="A65" s="1" t="s">
        <v>475</v>
      </c>
      <c r="B65" s="125">
        <f t="shared" si="1"/>
        <v>1</v>
      </c>
      <c r="C65" s="125">
        <v>0</v>
      </c>
      <c r="D65" s="7" t="s">
        <v>25</v>
      </c>
      <c r="E65" s="16" t="s">
        <v>473</v>
      </c>
      <c r="F65" s="128"/>
      <c r="G65" s="156"/>
      <c r="H65" s="132"/>
      <c r="I65" s="132"/>
      <c r="J65" s="157"/>
      <c r="K65" s="166"/>
      <c r="L65" s="132"/>
      <c r="M65" s="132" t="s">
        <v>84</v>
      </c>
      <c r="N65" s="157"/>
      <c r="O65" s="129"/>
      <c r="P65" s="2" t="s">
        <v>421</v>
      </c>
      <c r="Q65"/>
      <c r="R65" t="s">
        <v>476</v>
      </c>
      <c r="S65" s="11" t="s">
        <v>86</v>
      </c>
      <c r="T65"/>
      <c r="U65"/>
      <c r="V65"/>
      <c r="W65"/>
      <c r="X65"/>
      <c r="Y65"/>
      <c r="Z65"/>
      <c r="AA65"/>
      <c r="AB65"/>
      <c r="AC65"/>
      <c r="AD65" s="126"/>
      <c r="AE65" s="125">
        <v>1</v>
      </c>
      <c r="AF65" s="125">
        <v>1</v>
      </c>
      <c r="AG65" s="125">
        <v>1</v>
      </c>
      <c r="AH65" s="125">
        <v>1</v>
      </c>
      <c r="AI65" s="125">
        <v>1</v>
      </c>
      <c r="AJ65" s="125">
        <v>1</v>
      </c>
    </row>
    <row r="66" spans="1:36" s="5" customFormat="1" x14ac:dyDescent="0.3">
      <c r="A66" s="1" t="s">
        <v>477</v>
      </c>
      <c r="B66" s="125">
        <f t="shared" si="1"/>
        <v>1</v>
      </c>
      <c r="C66" s="125">
        <v>0</v>
      </c>
      <c r="D66" s="7" t="s">
        <v>28</v>
      </c>
      <c r="E66" s="16" t="s">
        <v>473</v>
      </c>
      <c r="F66" s="128"/>
      <c r="G66" s="156"/>
      <c r="H66" s="132"/>
      <c r="I66" s="132"/>
      <c r="J66" s="157"/>
      <c r="K66" s="166"/>
      <c r="L66" s="132"/>
      <c r="M66" s="132" t="s">
        <v>84</v>
      </c>
      <c r="N66" s="157"/>
      <c r="O66" s="129"/>
      <c r="P66" s="2" t="s">
        <v>421</v>
      </c>
      <c r="Q66"/>
      <c r="R66" t="s">
        <v>478</v>
      </c>
      <c r="S66" s="11" t="s">
        <v>86</v>
      </c>
      <c r="T66"/>
      <c r="U66"/>
      <c r="V66"/>
      <c r="W66"/>
      <c r="X66"/>
      <c r="Y66"/>
      <c r="Z66"/>
      <c r="AA66"/>
      <c r="AB66"/>
      <c r="AC66"/>
      <c r="AD66" s="126"/>
      <c r="AE66" s="125">
        <v>1</v>
      </c>
      <c r="AF66" s="125">
        <v>1</v>
      </c>
      <c r="AG66" s="125">
        <v>1</v>
      </c>
      <c r="AH66" s="125">
        <v>1</v>
      </c>
      <c r="AI66" s="125">
        <v>1</v>
      </c>
      <c r="AJ66" s="125">
        <v>1</v>
      </c>
    </row>
    <row r="67" spans="1:36" s="5" customFormat="1" x14ac:dyDescent="0.3">
      <c r="A67" s="1" t="s">
        <v>479</v>
      </c>
      <c r="B67" s="125">
        <f t="shared" si="1"/>
        <v>1</v>
      </c>
      <c r="C67" s="125">
        <v>0</v>
      </c>
      <c r="D67" s="7" t="s">
        <v>25</v>
      </c>
      <c r="E67" s="16" t="s">
        <v>473</v>
      </c>
      <c r="F67" s="128"/>
      <c r="G67" s="156"/>
      <c r="H67" s="132"/>
      <c r="I67" s="132"/>
      <c r="J67" s="157"/>
      <c r="K67" s="166"/>
      <c r="L67" s="132"/>
      <c r="M67" s="132" t="s">
        <v>84</v>
      </c>
      <c r="N67" s="157"/>
      <c r="O67" s="129"/>
      <c r="P67" s="2" t="s">
        <v>421</v>
      </c>
      <c r="Q67"/>
      <c r="R67" t="s">
        <v>480</v>
      </c>
      <c r="S67" s="11" t="s">
        <v>302</v>
      </c>
      <c r="T67"/>
      <c r="U67"/>
      <c r="V67"/>
      <c r="W67"/>
      <c r="X67"/>
      <c r="Y67"/>
      <c r="Z67"/>
      <c r="AA67"/>
      <c r="AB67"/>
      <c r="AC67"/>
      <c r="AD67" s="126"/>
      <c r="AE67" s="125">
        <v>1</v>
      </c>
      <c r="AF67" s="125">
        <v>1</v>
      </c>
      <c r="AG67" s="125">
        <v>1</v>
      </c>
      <c r="AH67" s="125">
        <v>1</v>
      </c>
      <c r="AI67" s="125">
        <v>1</v>
      </c>
      <c r="AJ67" s="125">
        <v>1</v>
      </c>
    </row>
    <row r="68" spans="1:36" s="5" customFormat="1" x14ac:dyDescent="0.3">
      <c r="A68" s="1" t="s">
        <v>333</v>
      </c>
      <c r="B68" s="125">
        <f t="shared" si="1"/>
        <v>1</v>
      </c>
      <c r="C68" s="5">
        <v>1</v>
      </c>
      <c r="D68" s="5" t="s">
        <v>22</v>
      </c>
      <c r="E68" s="173" t="s">
        <v>334</v>
      </c>
      <c r="F68" s="122"/>
      <c r="G68" s="156"/>
      <c r="H68" s="132"/>
      <c r="I68" s="132"/>
      <c r="J68" s="157"/>
      <c r="K68" s="166"/>
      <c r="L68" s="132"/>
      <c r="M68" s="132" t="s">
        <v>84</v>
      </c>
      <c r="N68" s="157"/>
      <c r="P68" s="2" t="s">
        <v>287</v>
      </c>
      <c r="Q68" s="2"/>
      <c r="R68" t="s">
        <v>335</v>
      </c>
      <c r="S68" s="121" t="s">
        <v>86</v>
      </c>
      <c r="AD68" s="123"/>
      <c r="AE68" s="5">
        <v>1</v>
      </c>
      <c r="AF68" s="5">
        <v>1</v>
      </c>
      <c r="AG68" s="5">
        <v>1</v>
      </c>
      <c r="AH68" s="5">
        <v>1</v>
      </c>
      <c r="AI68" s="5">
        <v>1</v>
      </c>
      <c r="AJ68" s="5">
        <v>1</v>
      </c>
    </row>
    <row r="69" spans="1:36" s="5" customFormat="1" ht="13.2" x14ac:dyDescent="0.3">
      <c r="E69" s="122"/>
      <c r="F69" s="122"/>
      <c r="G69" s="68"/>
      <c r="H69" s="29"/>
      <c r="I69" s="29"/>
      <c r="J69" s="69"/>
      <c r="K69" s="68"/>
      <c r="L69" s="29"/>
      <c r="M69" s="29"/>
      <c r="N69" s="69"/>
      <c r="P69" s="2"/>
      <c r="Q69" s="2"/>
      <c r="S69" s="121"/>
      <c r="AD69" s="123"/>
    </row>
    <row r="70" spans="1:36" s="5" customFormat="1" ht="13.2" x14ac:dyDescent="0.3">
      <c r="E70" s="122"/>
      <c r="F70" s="122"/>
      <c r="G70" s="68"/>
      <c r="H70" s="29"/>
      <c r="I70" s="29"/>
      <c r="J70" s="69"/>
      <c r="K70" s="68"/>
      <c r="L70" s="29"/>
      <c r="M70" s="29"/>
      <c r="N70" s="69"/>
      <c r="P70" s="2"/>
      <c r="Q70" s="2"/>
      <c r="S70" s="121"/>
      <c r="AD70" s="123"/>
    </row>
    <row r="71" spans="1:36" s="5" customFormat="1" ht="13.2" x14ac:dyDescent="0.3">
      <c r="E71" s="122"/>
      <c r="F71" s="122"/>
      <c r="G71" s="68"/>
      <c r="H71" s="29"/>
      <c r="I71" s="29"/>
      <c r="J71" s="69"/>
      <c r="K71" s="68"/>
      <c r="L71" s="29"/>
      <c r="M71" s="29"/>
      <c r="N71" s="69"/>
      <c r="P71" s="2"/>
      <c r="Q71" s="2"/>
      <c r="S71" s="121"/>
      <c r="AD71" s="123"/>
    </row>
    <row r="72" spans="1:36" s="5" customFormat="1" ht="13.2" x14ac:dyDescent="0.3">
      <c r="E72" s="122"/>
      <c r="F72" s="122"/>
      <c r="G72" s="68"/>
      <c r="H72" s="29"/>
      <c r="I72" s="29"/>
      <c r="J72" s="69"/>
      <c r="K72" s="68"/>
      <c r="L72" s="29"/>
      <c r="M72" s="29"/>
      <c r="N72" s="69"/>
      <c r="P72" s="2"/>
      <c r="Q72" s="2"/>
      <c r="S72" s="121"/>
      <c r="AD72" s="123"/>
    </row>
    <row r="73" spans="1:36" s="5" customFormat="1" ht="13.2" x14ac:dyDescent="0.3">
      <c r="E73" s="122"/>
      <c r="F73" s="122"/>
      <c r="G73" s="68"/>
      <c r="H73" s="29"/>
      <c r="I73" s="29"/>
      <c r="J73" s="69"/>
      <c r="K73" s="68"/>
      <c r="L73" s="29"/>
      <c r="M73" s="29"/>
      <c r="N73" s="69"/>
      <c r="P73" s="2"/>
      <c r="Q73" s="2"/>
      <c r="S73" s="121"/>
      <c r="AD73" s="123"/>
    </row>
    <row r="74" spans="1:36" s="5" customFormat="1" ht="13.2" x14ac:dyDescent="0.3">
      <c r="E74" s="122"/>
      <c r="F74" s="122"/>
      <c r="G74" s="68"/>
      <c r="H74" s="29"/>
      <c r="I74" s="29"/>
      <c r="J74" s="69"/>
      <c r="K74" s="68"/>
      <c r="L74" s="29"/>
      <c r="M74" s="29"/>
      <c r="N74" s="69"/>
      <c r="P74" s="2"/>
      <c r="Q74" s="2"/>
      <c r="S74" s="121"/>
      <c r="AD74" s="123"/>
    </row>
    <row r="75" spans="1:36" s="5" customFormat="1" ht="13.2" x14ac:dyDescent="0.3">
      <c r="E75" s="122"/>
      <c r="F75" s="122"/>
      <c r="G75" s="68"/>
      <c r="H75" s="29"/>
      <c r="I75" s="29"/>
      <c r="J75" s="69"/>
      <c r="K75" s="68"/>
      <c r="L75" s="29"/>
      <c r="M75" s="29"/>
      <c r="N75" s="69"/>
      <c r="P75" s="2"/>
      <c r="Q75" s="2"/>
      <c r="S75" s="121"/>
      <c r="AD75" s="123"/>
    </row>
    <row r="76" spans="1:36" s="5" customFormat="1" ht="13.2" x14ac:dyDescent="0.3">
      <c r="E76" s="122"/>
      <c r="F76" s="122"/>
      <c r="G76" s="68"/>
      <c r="H76" s="29"/>
      <c r="I76" s="29"/>
      <c r="J76" s="69"/>
      <c r="K76" s="68"/>
      <c r="L76" s="29"/>
      <c r="M76" s="29"/>
      <c r="N76" s="69"/>
      <c r="P76" s="2"/>
      <c r="Q76" s="2"/>
      <c r="S76" s="121"/>
      <c r="AD76" s="123"/>
    </row>
    <row r="77" spans="1:36" s="5" customFormat="1" ht="13.2" x14ac:dyDescent="0.3">
      <c r="E77" s="122"/>
      <c r="F77" s="122"/>
      <c r="G77" s="68"/>
      <c r="H77" s="29"/>
      <c r="I77" s="29"/>
      <c r="J77" s="69"/>
      <c r="K77" s="68"/>
      <c r="L77" s="29"/>
      <c r="M77" s="29"/>
      <c r="N77" s="69"/>
      <c r="P77" s="2"/>
      <c r="Q77" s="2"/>
      <c r="S77" s="121"/>
      <c r="AD77" s="123"/>
    </row>
    <row r="78" spans="1:36" s="5" customFormat="1" ht="13.2" x14ac:dyDescent="0.3">
      <c r="E78" s="122"/>
      <c r="F78" s="122"/>
      <c r="G78" s="68"/>
      <c r="H78" s="29"/>
      <c r="I78" s="29"/>
      <c r="J78" s="69"/>
      <c r="K78" s="68"/>
      <c r="L78" s="29"/>
      <c r="M78" s="29"/>
      <c r="N78" s="69"/>
      <c r="P78" s="2"/>
      <c r="Q78" s="6"/>
      <c r="S78" s="121"/>
      <c r="AD78" s="123"/>
    </row>
    <row r="79" spans="1:36" s="5" customFormat="1" ht="13.2" x14ac:dyDescent="0.3">
      <c r="E79" s="122"/>
      <c r="F79" s="122"/>
      <c r="G79" s="68"/>
      <c r="H79" s="29"/>
      <c r="I79" s="29"/>
      <c r="J79" s="69"/>
      <c r="K79" s="68"/>
      <c r="L79" s="29"/>
      <c r="M79" s="29"/>
      <c r="N79" s="69"/>
      <c r="P79" s="2"/>
      <c r="Q79" s="6"/>
      <c r="S79" s="121"/>
      <c r="AD79" s="123"/>
    </row>
    <row r="80" spans="1:36" s="5" customFormat="1" ht="13.2" x14ac:dyDescent="0.3">
      <c r="E80" s="122"/>
      <c r="F80" s="122"/>
      <c r="G80" s="68"/>
      <c r="H80" s="29"/>
      <c r="I80" s="29"/>
      <c r="J80" s="69"/>
      <c r="K80" s="68"/>
      <c r="L80" s="29"/>
      <c r="M80" s="29"/>
      <c r="N80" s="69"/>
      <c r="P80" s="2"/>
      <c r="Q80" s="6"/>
      <c r="S80" s="121"/>
      <c r="AD80" s="123"/>
    </row>
    <row r="81" spans="5:30" s="5" customFormat="1" ht="13.2" x14ac:dyDescent="0.3">
      <c r="E81" s="122"/>
      <c r="F81" s="122"/>
      <c r="G81" s="68"/>
      <c r="H81" s="29"/>
      <c r="I81" s="29"/>
      <c r="J81" s="69"/>
      <c r="K81" s="68"/>
      <c r="L81" s="29"/>
      <c r="M81" s="29"/>
      <c r="N81" s="69"/>
      <c r="P81" s="2"/>
      <c r="Q81" s="6"/>
      <c r="S81" s="121"/>
      <c r="AD81" s="123"/>
    </row>
    <row r="82" spans="5:30" s="5" customFormat="1" ht="13.2" x14ac:dyDescent="0.3">
      <c r="E82" s="122"/>
      <c r="F82" s="122"/>
      <c r="G82" s="68"/>
      <c r="H82" s="29"/>
      <c r="I82" s="29"/>
      <c r="J82" s="69"/>
      <c r="K82" s="68"/>
      <c r="L82" s="29"/>
      <c r="M82" s="29"/>
      <c r="N82" s="69"/>
      <c r="P82" s="2"/>
      <c r="Q82" s="6"/>
      <c r="S82" s="121"/>
      <c r="AD82" s="123"/>
    </row>
    <row r="83" spans="5:30" s="5" customFormat="1" ht="13.2" x14ac:dyDescent="0.3">
      <c r="E83" s="122"/>
      <c r="F83" s="122"/>
      <c r="G83" s="68"/>
      <c r="H83" s="29"/>
      <c r="I83" s="29"/>
      <c r="J83" s="69"/>
      <c r="K83" s="68"/>
      <c r="L83" s="29"/>
      <c r="M83" s="29"/>
      <c r="N83" s="69"/>
      <c r="P83" s="2"/>
      <c r="Q83" s="6"/>
      <c r="S83" s="121"/>
      <c r="AD83" s="123"/>
    </row>
    <row r="84" spans="5:30" s="5" customFormat="1" ht="13.2" x14ac:dyDescent="0.3">
      <c r="E84" s="122"/>
      <c r="F84" s="122"/>
      <c r="G84" s="68"/>
      <c r="H84" s="29"/>
      <c r="I84" s="29"/>
      <c r="J84" s="69"/>
      <c r="K84" s="68"/>
      <c r="L84" s="29"/>
      <c r="M84" s="29"/>
      <c r="N84" s="69"/>
      <c r="P84" s="2"/>
      <c r="Q84" s="6"/>
      <c r="S84" s="121"/>
      <c r="AD84" s="123"/>
    </row>
    <row r="85" spans="5:30" s="5" customFormat="1" ht="13.2" x14ac:dyDescent="0.3">
      <c r="E85" s="122"/>
      <c r="F85" s="122"/>
      <c r="G85" s="68"/>
      <c r="H85" s="29"/>
      <c r="I85" s="29"/>
      <c r="J85" s="69"/>
      <c r="K85" s="68"/>
      <c r="L85" s="29"/>
      <c r="M85" s="29"/>
      <c r="N85" s="69"/>
      <c r="P85" s="2"/>
      <c r="Q85" s="6"/>
      <c r="S85" s="121"/>
      <c r="AD85" s="123"/>
    </row>
    <row r="86" spans="5:30" s="5" customFormat="1" ht="13.2" x14ac:dyDescent="0.3">
      <c r="E86" s="122"/>
      <c r="F86" s="122"/>
      <c r="G86" s="68"/>
      <c r="H86" s="29"/>
      <c r="I86" s="29"/>
      <c r="J86" s="69"/>
      <c r="K86" s="68"/>
      <c r="L86" s="29"/>
      <c r="M86" s="29"/>
      <c r="N86" s="69"/>
      <c r="P86" s="2"/>
      <c r="Q86" s="6"/>
      <c r="S86" s="121"/>
      <c r="AD86" s="123"/>
    </row>
    <row r="87" spans="5:30" s="5" customFormat="1" ht="13.2" x14ac:dyDescent="0.3">
      <c r="E87" s="122"/>
      <c r="F87" s="122"/>
      <c r="G87" s="68"/>
      <c r="H87" s="29"/>
      <c r="I87" s="29"/>
      <c r="J87" s="69"/>
      <c r="K87" s="68"/>
      <c r="L87" s="29"/>
      <c r="M87" s="29"/>
      <c r="N87" s="69"/>
      <c r="P87" s="2"/>
      <c r="Q87" s="6"/>
      <c r="S87" s="121"/>
      <c r="AD87" s="123"/>
    </row>
    <row r="88" spans="5:30" s="5" customFormat="1" ht="13.2" x14ac:dyDescent="0.3">
      <c r="E88" s="122"/>
      <c r="F88" s="122"/>
      <c r="G88" s="68"/>
      <c r="H88" s="29"/>
      <c r="I88" s="29"/>
      <c r="J88" s="69"/>
      <c r="K88" s="68"/>
      <c r="L88" s="29"/>
      <c r="M88" s="29"/>
      <c r="N88" s="69"/>
      <c r="P88" s="2"/>
      <c r="Q88" s="6"/>
      <c r="S88" s="121"/>
      <c r="AD88" s="123"/>
    </row>
    <row r="89" spans="5:30" s="5" customFormat="1" ht="13.2" x14ac:dyDescent="0.3">
      <c r="E89" s="122"/>
      <c r="F89" s="122"/>
      <c r="G89" s="68"/>
      <c r="H89" s="29"/>
      <c r="I89" s="29"/>
      <c r="J89" s="69"/>
      <c r="K89" s="68"/>
      <c r="L89" s="29"/>
      <c r="M89" s="29"/>
      <c r="N89" s="69"/>
      <c r="P89" s="2"/>
      <c r="Q89" s="6"/>
      <c r="S89" s="121"/>
      <c r="AD89" s="123"/>
    </row>
    <row r="90" spans="5:30" s="5" customFormat="1" ht="13.2" x14ac:dyDescent="0.3">
      <c r="E90" s="122"/>
      <c r="F90" s="122"/>
      <c r="G90" s="68"/>
      <c r="H90" s="29"/>
      <c r="I90" s="29"/>
      <c r="J90" s="69"/>
      <c r="K90" s="68"/>
      <c r="L90" s="29"/>
      <c r="M90" s="29"/>
      <c r="N90" s="69"/>
      <c r="P90" s="2"/>
      <c r="Q90" s="6"/>
      <c r="S90" s="121"/>
      <c r="AD90" s="123"/>
    </row>
    <row r="91" spans="5:30" s="5" customFormat="1" ht="13.2" x14ac:dyDescent="0.3">
      <c r="E91" s="122"/>
      <c r="F91" s="122"/>
      <c r="G91" s="68"/>
      <c r="H91" s="29"/>
      <c r="I91" s="29"/>
      <c r="J91" s="69"/>
      <c r="K91" s="68"/>
      <c r="L91" s="29"/>
      <c r="M91" s="29"/>
      <c r="N91" s="69"/>
      <c r="P91" s="2"/>
      <c r="Q91" s="6"/>
      <c r="S91" s="121"/>
      <c r="AD91" s="123"/>
    </row>
    <row r="92" spans="5:30" s="5" customFormat="1" ht="13.2" x14ac:dyDescent="0.3">
      <c r="E92" s="122"/>
      <c r="F92" s="122"/>
      <c r="G92" s="68"/>
      <c r="H92" s="29"/>
      <c r="I92" s="29"/>
      <c r="J92" s="69"/>
      <c r="K92" s="68"/>
      <c r="L92" s="29"/>
      <c r="M92" s="29"/>
      <c r="N92" s="69"/>
      <c r="P92" s="2"/>
      <c r="Q92" s="6"/>
      <c r="S92" s="121"/>
      <c r="AD92" s="123"/>
    </row>
    <row r="93" spans="5:30" s="5" customFormat="1" ht="13.2" x14ac:dyDescent="0.3">
      <c r="E93" s="122"/>
      <c r="F93" s="122"/>
      <c r="G93" s="68"/>
      <c r="H93" s="29"/>
      <c r="I93" s="29"/>
      <c r="J93" s="69"/>
      <c r="K93" s="68"/>
      <c r="L93" s="29"/>
      <c r="M93" s="29"/>
      <c r="N93" s="69"/>
      <c r="P93" s="2"/>
      <c r="Q93" s="6"/>
      <c r="S93" s="121"/>
      <c r="AD93" s="123"/>
    </row>
    <row r="94" spans="5:30" s="5" customFormat="1" ht="13.2" x14ac:dyDescent="0.3">
      <c r="E94" s="122"/>
      <c r="F94" s="122"/>
      <c r="G94" s="68"/>
      <c r="H94" s="29"/>
      <c r="I94" s="29"/>
      <c r="J94" s="69"/>
      <c r="K94" s="68"/>
      <c r="L94" s="29"/>
      <c r="M94" s="29"/>
      <c r="N94" s="69"/>
      <c r="P94" s="2"/>
      <c r="Q94" s="6"/>
      <c r="S94" s="121"/>
      <c r="AD94" s="123"/>
    </row>
    <row r="95" spans="5:30" s="5" customFormat="1" ht="13.2" x14ac:dyDescent="0.3">
      <c r="E95" s="122"/>
      <c r="F95" s="122"/>
      <c r="G95" s="68"/>
      <c r="H95" s="29"/>
      <c r="I95" s="29"/>
      <c r="J95" s="69"/>
      <c r="K95" s="68"/>
      <c r="L95" s="29"/>
      <c r="M95" s="29"/>
      <c r="N95" s="69"/>
      <c r="P95" s="2"/>
      <c r="Q95" s="6"/>
      <c r="S95" s="121"/>
      <c r="AD95" s="123"/>
    </row>
    <row r="96" spans="5:30" s="5" customFormat="1" ht="13.2" x14ac:dyDescent="0.3">
      <c r="E96" s="122"/>
      <c r="F96" s="122"/>
      <c r="G96" s="68"/>
      <c r="H96" s="29"/>
      <c r="I96" s="29"/>
      <c r="J96" s="69"/>
      <c r="K96" s="68"/>
      <c r="L96" s="29"/>
      <c r="M96" s="29"/>
      <c r="N96" s="69"/>
      <c r="P96" s="2"/>
      <c r="Q96" s="6"/>
      <c r="S96" s="121"/>
      <c r="AD96" s="123"/>
    </row>
    <row r="97" spans="5:30" s="5" customFormat="1" ht="13.2" x14ac:dyDescent="0.3">
      <c r="E97" s="122"/>
      <c r="F97" s="122"/>
      <c r="G97" s="68"/>
      <c r="H97" s="29"/>
      <c r="I97" s="29"/>
      <c r="J97" s="69"/>
      <c r="K97" s="68"/>
      <c r="L97" s="29"/>
      <c r="M97" s="29"/>
      <c r="N97" s="69"/>
      <c r="P97" s="2"/>
      <c r="Q97" s="6"/>
      <c r="S97" s="121"/>
      <c r="AD97" s="123"/>
    </row>
    <row r="98" spans="5:30" s="5" customFormat="1" ht="13.2" x14ac:dyDescent="0.3">
      <c r="E98" s="122"/>
      <c r="F98" s="122"/>
      <c r="G98" s="68"/>
      <c r="H98" s="29"/>
      <c r="I98" s="29"/>
      <c r="J98" s="69"/>
      <c r="K98" s="68"/>
      <c r="L98" s="29"/>
      <c r="M98" s="29"/>
      <c r="N98" s="69"/>
      <c r="P98" s="2"/>
      <c r="Q98" s="6"/>
      <c r="S98" s="121"/>
      <c r="AD98" s="123"/>
    </row>
    <row r="99" spans="5:30" s="5" customFormat="1" ht="13.2" x14ac:dyDescent="0.3">
      <c r="E99" s="122"/>
      <c r="F99" s="122"/>
      <c r="G99" s="68"/>
      <c r="H99" s="29"/>
      <c r="I99" s="29"/>
      <c r="J99" s="69"/>
      <c r="K99" s="68"/>
      <c r="L99" s="29"/>
      <c r="M99" s="29"/>
      <c r="N99" s="69"/>
      <c r="P99" s="2"/>
      <c r="Q99" s="6"/>
      <c r="S99" s="121"/>
      <c r="AD99" s="123"/>
    </row>
    <row r="100" spans="5:30" x14ac:dyDescent="0.3">
      <c r="G100" s="74"/>
      <c r="H100" s="36"/>
      <c r="I100" s="36"/>
      <c r="J100" s="75"/>
      <c r="K100" s="74"/>
      <c r="L100" s="36"/>
      <c r="M100" s="36"/>
      <c r="N100" s="75"/>
      <c r="AD100" s="126"/>
    </row>
    <row r="101" spans="5:30" ht="15" thickBot="1" x14ac:dyDescent="0.35">
      <c r="G101" s="74"/>
      <c r="H101" s="36"/>
      <c r="I101" s="36"/>
      <c r="J101" s="75"/>
      <c r="K101" s="76"/>
      <c r="L101" s="77"/>
      <c r="M101" s="77"/>
      <c r="N101" s="78"/>
      <c r="AD101" s="126"/>
    </row>
    <row r="102" spans="5:30" x14ac:dyDescent="0.3">
      <c r="G102" s="83"/>
      <c r="J102" s="84"/>
      <c r="K102" s="83"/>
      <c r="N102" s="84"/>
    </row>
    <row r="103" spans="5:30" x14ac:dyDescent="0.3">
      <c r="G103" s="83"/>
      <c r="J103" s="84"/>
      <c r="K103" s="83"/>
      <c r="N103" s="84"/>
    </row>
    <row r="104" spans="5:30" x14ac:dyDescent="0.3">
      <c r="G104" s="83"/>
      <c r="J104" s="84"/>
      <c r="K104" s="83"/>
      <c r="N104" s="84"/>
    </row>
    <row r="105" spans="5:30" x14ac:dyDescent="0.3">
      <c r="G105" s="83"/>
      <c r="J105" s="84"/>
      <c r="K105" s="83"/>
      <c r="N105" s="84"/>
    </row>
    <row r="106" spans="5:30" x14ac:dyDescent="0.3">
      <c r="G106" s="83"/>
      <c r="J106" s="84"/>
      <c r="K106" s="83"/>
      <c r="N106" s="84"/>
    </row>
    <row r="107" spans="5:30" x14ac:dyDescent="0.3">
      <c r="G107" s="83"/>
      <c r="J107" s="84"/>
      <c r="K107" s="83"/>
      <c r="N107" s="84"/>
    </row>
    <row r="108" spans="5:30" x14ac:dyDescent="0.3">
      <c r="G108" s="83"/>
      <c r="J108" s="84"/>
      <c r="K108" s="83"/>
      <c r="N108" s="84"/>
    </row>
    <row r="109" spans="5:30" x14ac:dyDescent="0.3">
      <c r="G109" s="83"/>
      <c r="J109" s="84"/>
      <c r="K109" s="83"/>
      <c r="N109" s="84"/>
    </row>
    <row r="110" spans="5:30" x14ac:dyDescent="0.3">
      <c r="G110" s="83"/>
      <c r="J110" s="84"/>
      <c r="K110" s="83"/>
      <c r="N110" s="84"/>
    </row>
    <row r="111" spans="5:30" x14ac:dyDescent="0.3">
      <c r="G111" s="83"/>
      <c r="J111" s="84"/>
      <c r="K111" s="83"/>
      <c r="N111" s="84"/>
    </row>
    <row r="112" spans="5:30" x14ac:dyDescent="0.3">
      <c r="G112" s="83"/>
      <c r="J112" s="84"/>
      <c r="K112" s="83"/>
      <c r="N112" s="84"/>
    </row>
    <row r="113" spans="7:14" x14ac:dyDescent="0.3">
      <c r="G113" s="83"/>
      <c r="J113" s="84"/>
      <c r="K113" s="83"/>
      <c r="N113" s="84"/>
    </row>
    <row r="114" spans="7:14" x14ac:dyDescent="0.3">
      <c r="G114" s="83"/>
      <c r="J114" s="84"/>
      <c r="K114" s="83"/>
      <c r="N114" s="84"/>
    </row>
    <row r="115" spans="7:14" x14ac:dyDescent="0.3">
      <c r="G115" s="83"/>
      <c r="J115" s="84"/>
      <c r="K115" s="83"/>
      <c r="N115" s="84"/>
    </row>
    <row r="116" spans="7:14" x14ac:dyDescent="0.3">
      <c r="G116" s="83"/>
      <c r="J116" s="84"/>
      <c r="K116" s="83"/>
      <c r="N116" s="84"/>
    </row>
    <row r="117" spans="7:14" x14ac:dyDescent="0.3">
      <c r="G117" s="83"/>
      <c r="J117" s="84"/>
      <c r="K117" s="83"/>
      <c r="N117" s="84"/>
    </row>
    <row r="118" spans="7:14" x14ac:dyDescent="0.3">
      <c r="G118" s="83"/>
      <c r="J118" s="84"/>
      <c r="K118" s="83"/>
      <c r="N118" s="84"/>
    </row>
    <row r="119" spans="7:14" ht="15" thickBot="1" x14ac:dyDescent="0.35">
      <c r="G119" s="85"/>
      <c r="H119" s="86"/>
      <c r="I119" s="86"/>
      <c r="J119" s="87"/>
      <c r="K119" s="85"/>
      <c r="L119" s="86"/>
      <c r="M119" s="86"/>
      <c r="N119" s="87"/>
    </row>
  </sheetData>
  <sheetProtection insertRows="0" deleteRows="0" autoFilter="0"/>
  <autoFilter ref="A15:AJ119">
    <filterColumn colId="15" showButton="0"/>
  </autoFilter>
  <mergeCells count="32">
    <mergeCell ref="Y6:Z6"/>
    <mergeCell ref="AA6:AB6"/>
    <mergeCell ref="J7:M7"/>
    <mergeCell ref="N7:P7"/>
    <mergeCell ref="S7:T7"/>
    <mergeCell ref="U7:V7"/>
    <mergeCell ref="Y7:Z7"/>
    <mergeCell ref="AA7:AB7"/>
    <mergeCell ref="J6:M6"/>
    <mergeCell ref="N6:P6"/>
    <mergeCell ref="S6:T6"/>
    <mergeCell ref="Y4:Z4"/>
    <mergeCell ref="AA4:AB4"/>
    <mergeCell ref="J5:M5"/>
    <mergeCell ref="N5:P5"/>
    <mergeCell ref="S5:T5"/>
    <mergeCell ref="U5:V5"/>
    <mergeCell ref="Y5:Z5"/>
    <mergeCell ref="AA5:AB5"/>
    <mergeCell ref="J4:M4"/>
    <mergeCell ref="N4:P4"/>
    <mergeCell ref="S4:T4"/>
    <mergeCell ref="P15:Q15"/>
    <mergeCell ref="A1:E1"/>
    <mergeCell ref="G1:Q1"/>
    <mergeCell ref="W4:X4"/>
    <mergeCell ref="W5:X5"/>
    <mergeCell ref="W7:X7"/>
    <mergeCell ref="A4:H7"/>
    <mergeCell ref="U4:V4"/>
    <mergeCell ref="U6:V6"/>
    <mergeCell ref="W6:X6"/>
  </mergeCells>
  <conditionalFormatting sqref="P16:Q16 P26:Q26 P51:Q77">
    <cfRule type="containsText" dxfId="113" priority="49" operator="containsText" text="So">
      <formula>NOT(ISERROR(SEARCH("So",P16)))</formula>
    </cfRule>
    <cfRule type="containsText" dxfId="112" priority="50" operator="containsText" text="Ec">
      <formula>NOT(ISERROR(SEARCH("Ec",P16)))</formula>
    </cfRule>
    <cfRule type="containsText" dxfId="111" priority="51" operator="containsText" text="En">
      <formula>NOT(ISERROR(SEARCH("En",P16)))</formula>
    </cfRule>
  </conditionalFormatting>
  <conditionalFormatting sqref="Q25 P17:Q20 P23:P25 Q23">
    <cfRule type="containsText" dxfId="110" priority="22" operator="containsText" text="So">
      <formula>NOT(ISERROR(SEARCH("So",P17)))</formula>
    </cfRule>
    <cfRule type="containsText" dxfId="109" priority="23" operator="containsText" text="Ec">
      <formula>NOT(ISERROR(SEARCH("Ec",P17)))</formula>
    </cfRule>
    <cfRule type="containsText" dxfId="108" priority="24" operator="containsText" text="En">
      <formula>NOT(ISERROR(SEARCH("En",P17)))</formula>
    </cfRule>
  </conditionalFormatting>
  <conditionalFormatting sqref="Q24">
    <cfRule type="containsText" dxfId="107" priority="19" operator="containsText" text="So">
      <formula>NOT(ISERROR(SEARCH("So",Q24)))</formula>
    </cfRule>
    <cfRule type="containsText" dxfId="106" priority="20" operator="containsText" text="Ec">
      <formula>NOT(ISERROR(SEARCH("Ec",Q24)))</formula>
    </cfRule>
    <cfRule type="containsText" dxfId="105" priority="21" operator="containsText" text="En">
      <formula>NOT(ISERROR(SEARCH("En",Q24)))</formula>
    </cfRule>
  </conditionalFormatting>
  <conditionalFormatting sqref="P27:Q32 P34:Q39 P41:Q45">
    <cfRule type="containsText" dxfId="104" priority="16" operator="containsText" text="So">
      <formula>NOT(ISERROR(SEARCH("So",P27)))</formula>
    </cfRule>
    <cfRule type="containsText" dxfId="103" priority="17" operator="containsText" text="Ec">
      <formula>NOT(ISERROR(SEARCH("Ec",P27)))</formula>
    </cfRule>
    <cfRule type="containsText" dxfId="102" priority="18" operator="containsText" text="En">
      <formula>NOT(ISERROR(SEARCH("En",P27)))</formula>
    </cfRule>
  </conditionalFormatting>
  <conditionalFormatting sqref="P33:Q33">
    <cfRule type="containsText" dxfId="101" priority="13" operator="containsText" text="So">
      <formula>NOT(ISERROR(SEARCH("So",P33)))</formula>
    </cfRule>
    <cfRule type="containsText" dxfId="100" priority="14" operator="containsText" text="Ec">
      <formula>NOT(ISERROR(SEARCH("Ec",P33)))</formula>
    </cfRule>
    <cfRule type="containsText" dxfId="99" priority="15" operator="containsText" text="En">
      <formula>NOT(ISERROR(SEARCH("En",P33)))</formula>
    </cfRule>
  </conditionalFormatting>
  <conditionalFormatting sqref="P40:Q40">
    <cfRule type="containsText" dxfId="98" priority="10" operator="containsText" text="So">
      <formula>NOT(ISERROR(SEARCH("So",P40)))</formula>
    </cfRule>
    <cfRule type="containsText" dxfId="97" priority="11" operator="containsText" text="Ec">
      <formula>NOT(ISERROR(SEARCH("Ec",P40)))</formula>
    </cfRule>
    <cfRule type="containsText" dxfId="96" priority="12" operator="containsText" text="En">
      <formula>NOT(ISERROR(SEARCH("En",P40)))</formula>
    </cfRule>
  </conditionalFormatting>
  <conditionalFormatting sqref="P46:Q46">
    <cfRule type="containsText" dxfId="95" priority="7" operator="containsText" text="So">
      <formula>NOT(ISERROR(SEARCH("So",P46)))</formula>
    </cfRule>
    <cfRule type="containsText" dxfId="94" priority="8" operator="containsText" text="Ec">
      <formula>NOT(ISERROR(SEARCH("Ec",P46)))</formula>
    </cfRule>
    <cfRule type="containsText" dxfId="93" priority="9" operator="containsText" text="En">
      <formula>NOT(ISERROR(SEARCH("En",P46)))</formula>
    </cfRule>
  </conditionalFormatting>
  <conditionalFormatting sqref="P21:Q22">
    <cfRule type="containsText" dxfId="92" priority="4" operator="containsText" text="So">
      <formula>NOT(ISERROR(SEARCH("So",P21)))</formula>
    </cfRule>
    <cfRule type="containsText" dxfId="91" priority="5" operator="containsText" text="Ec">
      <formula>NOT(ISERROR(SEARCH("Ec",P21)))</formula>
    </cfRule>
    <cfRule type="containsText" dxfId="90" priority="6" operator="containsText" text="En">
      <formula>NOT(ISERROR(SEARCH("En",P21)))</formula>
    </cfRule>
  </conditionalFormatting>
  <dataValidations count="1">
    <dataValidation type="list" allowBlank="1" showInputMessage="1" showErrorMessage="1" sqref="J14">
      <formula1>$AE$15:$AJ$15</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So" id="{E2BC8EF0-CD9B-4792-8AE2-AD639150545A}">
            <xm:f>NOT(ISERROR(SEARCH("So",'En1'!P48)))</xm:f>
            <x14:dxf>
              <fill>
                <patternFill>
                  <bgColor rgb="FFFFFF99"/>
                </patternFill>
              </fill>
            </x14:dxf>
          </x14:cfRule>
          <x14:cfRule type="containsText" priority="2" operator="containsText" text="Ec" id="{9F245BC7-D97E-44FA-96BC-8B071D0AD6F2}">
            <xm:f>NOT(ISERROR(SEARCH("Ec",'En1'!P48)))</xm:f>
            <x14:dxf>
              <fill>
                <patternFill>
                  <bgColor rgb="FFFFFF99"/>
                </patternFill>
              </fill>
            </x14:dxf>
          </x14:cfRule>
          <x14:cfRule type="containsText" priority="3" operator="containsText" text="En" id="{9A49EF21-EC5F-4AC9-B9AD-3B5B85478727}">
            <xm:f>NOT(ISERROR(SEARCH("En",'En1'!P48)))</xm:f>
            <x14:dxf>
              <fill>
                <patternFill>
                  <bgColor rgb="FFFFFF99"/>
                </patternFill>
              </fill>
            </x14:dxf>
          </x14:cfRule>
          <xm:sqref>P47:Q50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theme="5"/>
  </sheetPr>
  <dimension ref="A1:AN191"/>
  <sheetViews>
    <sheetView zoomScale="80" zoomScaleNormal="80" zoomScalePageLayoutView="80" workbookViewId="0">
      <pane xSplit="5" ySplit="15" topLeftCell="K16" activePane="bottomRight" state="frozen"/>
      <selection pane="topRight" activeCell="F1" sqref="F1"/>
      <selection pane="bottomLeft" activeCell="A11" sqref="A11"/>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bestFit="1" customWidth="1"/>
    <col min="13" max="13" width="19.6640625" style="36" customWidth="1"/>
    <col min="14" max="14" width="19.6640625" style="3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481</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29.25" customHeight="1" x14ac:dyDescent="0.3">
      <c r="A4" s="232" t="s">
        <v>31</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c r="AC4" s="197"/>
    </row>
    <row r="5" spans="1:40" s="14" customFormat="1" ht="15.6" x14ac:dyDescent="0.3">
      <c r="A5" s="232"/>
      <c r="B5" s="232"/>
      <c r="C5" s="232"/>
      <c r="D5" s="232"/>
      <c r="E5" s="232"/>
      <c r="F5" s="232"/>
      <c r="G5" s="232"/>
      <c r="H5" s="232"/>
      <c r="J5" s="235" t="s">
        <v>41</v>
      </c>
      <c r="K5" s="235"/>
      <c r="L5" s="235"/>
      <c r="M5" s="235"/>
      <c r="N5" s="235" t="s">
        <v>482</v>
      </c>
      <c r="O5" s="235"/>
      <c r="P5" s="235"/>
      <c r="Q5" s="193" t="s">
        <v>483</v>
      </c>
      <c r="R5" s="195"/>
      <c r="S5" s="240"/>
      <c r="T5" s="240"/>
      <c r="U5" s="240"/>
      <c r="V5" s="240"/>
      <c r="W5" s="240"/>
      <c r="X5" s="240"/>
      <c r="Y5" s="240"/>
      <c r="Z5" s="240"/>
      <c r="AA5" s="240"/>
      <c r="AB5" s="240"/>
      <c r="AC5" s="53"/>
      <c r="AF5" s="13"/>
      <c r="AJ5" s="13"/>
      <c r="AN5" s="13"/>
    </row>
    <row r="6" spans="1:40" s="14" customFormat="1" ht="15.6" x14ac:dyDescent="0.3">
      <c r="A6" s="232"/>
      <c r="B6" s="232"/>
      <c r="C6" s="232"/>
      <c r="D6" s="232"/>
      <c r="E6" s="232"/>
      <c r="F6" s="232"/>
      <c r="G6" s="232"/>
      <c r="H6" s="232"/>
      <c r="J6" s="235" t="s">
        <v>50</v>
      </c>
      <c r="K6" s="235"/>
      <c r="L6" s="235"/>
      <c r="M6" s="235"/>
      <c r="N6" s="235" t="s">
        <v>571</v>
      </c>
      <c r="O6" s="235"/>
      <c r="P6" s="235"/>
      <c r="Q6" s="193" t="s">
        <v>484</v>
      </c>
      <c r="R6" s="195"/>
      <c r="S6" s="240"/>
      <c r="T6" s="240"/>
      <c r="U6" s="240"/>
      <c r="V6" s="240"/>
      <c r="W6" s="240"/>
      <c r="X6" s="240"/>
      <c r="Y6" s="240"/>
      <c r="Z6" s="240"/>
      <c r="AA6" s="240"/>
      <c r="AB6" s="240"/>
      <c r="AC6" s="53"/>
      <c r="AF6" s="13"/>
      <c r="AJ6" s="13"/>
      <c r="AN6" s="13"/>
    </row>
    <row r="7" spans="1:40" s="14" customFormat="1" ht="15.6" x14ac:dyDescent="0.3">
      <c r="A7" s="232"/>
      <c r="B7" s="232"/>
      <c r="C7" s="232"/>
      <c r="D7" s="232"/>
      <c r="E7" s="232"/>
      <c r="F7" s="232"/>
      <c r="G7" s="232"/>
      <c r="H7" s="232"/>
      <c r="J7" s="242"/>
      <c r="K7" s="242"/>
      <c r="L7" s="242"/>
      <c r="M7" s="242"/>
      <c r="N7" s="242"/>
      <c r="O7" s="242"/>
      <c r="P7" s="242"/>
      <c r="R7" s="197"/>
      <c r="S7" s="248"/>
      <c r="T7" s="248"/>
      <c r="U7" s="247"/>
      <c r="V7" s="247"/>
      <c r="W7" s="247"/>
      <c r="X7" s="247"/>
      <c r="Y7" s="247"/>
      <c r="Z7" s="247"/>
      <c r="AA7" s="247"/>
      <c r="AB7" s="247"/>
      <c r="AC7" s="53"/>
    </row>
    <row r="8" spans="1:40" s="12" customFormat="1" ht="6.6" customHeight="1" x14ac:dyDescent="0.3">
      <c r="A8" s="14"/>
      <c r="B8" s="14"/>
      <c r="D8" s="14"/>
      <c r="E8" s="124"/>
      <c r="F8" s="124"/>
      <c r="G8" s="15"/>
      <c r="H8" s="15"/>
      <c r="P8" s="15"/>
      <c r="Q8" s="15"/>
      <c r="R8" s="14"/>
      <c r="S8" s="14"/>
    </row>
    <row r="9" spans="1:40" s="12" customFormat="1" ht="6.6" customHeight="1" x14ac:dyDescent="0.3">
      <c r="A9" s="14"/>
      <c r="B9" s="14"/>
      <c r="D9" s="14"/>
      <c r="E9" s="124"/>
      <c r="F9" s="124"/>
      <c r="G9" s="15"/>
      <c r="H9" s="15"/>
      <c r="P9" s="15"/>
      <c r="Q9" s="15"/>
      <c r="R9" s="14"/>
      <c r="S9" s="14"/>
    </row>
    <row r="10" spans="1:40" s="12" customFormat="1" ht="6.6" customHeight="1" x14ac:dyDescent="0.3">
      <c r="A10" s="14"/>
      <c r="B10" s="14"/>
      <c r="D10" s="14"/>
      <c r="E10" s="124"/>
      <c r="F10" s="124"/>
      <c r="G10" s="15"/>
      <c r="H10" s="15"/>
      <c r="P10" s="15"/>
      <c r="Q10" s="15"/>
      <c r="R10" s="14"/>
      <c r="S10" s="14"/>
    </row>
    <row r="11" spans="1:40" s="12" customFormat="1" ht="6.6" customHeight="1" x14ac:dyDescent="0.3">
      <c r="A11" s="14"/>
      <c r="B11" s="14"/>
      <c r="D11" s="14"/>
      <c r="E11" s="124"/>
      <c r="F11" s="124"/>
      <c r="G11" s="15"/>
      <c r="H11" s="15"/>
      <c r="P11" s="15"/>
      <c r="Q11" s="15"/>
      <c r="R11" s="14"/>
      <c r="S11" s="14"/>
    </row>
    <row r="12" spans="1:40" s="12" customFormat="1" ht="6.6" customHeight="1" x14ac:dyDescent="0.3">
      <c r="A12" s="14"/>
      <c r="B12" s="14"/>
      <c r="D12" s="14"/>
      <c r="E12" s="124"/>
      <c r="F12" s="124"/>
      <c r="G12" s="15"/>
      <c r="H12" s="15"/>
      <c r="P12" s="15"/>
      <c r="Q12" s="15"/>
      <c r="R12" s="14"/>
      <c r="S12" s="14"/>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82</v>
      </c>
      <c r="P14" s="27"/>
      <c r="Q14" s="27"/>
      <c r="R14" s="23"/>
      <c r="S14" s="23"/>
    </row>
    <row r="15" spans="1:40" s="44" customFormat="1" ht="32.1"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0" s="41" customFormat="1" ht="14.4" x14ac:dyDescent="0.3">
      <c r="A16" s="139" t="s">
        <v>485</v>
      </c>
      <c r="B16" s="140">
        <f t="shared" ref="B16:B47" si="0">HLOOKUP($J$14,$Y$15:$AD$1048576,ROW(B16)-ROW(AE$15)+1,FALSE)</f>
        <v>1</v>
      </c>
      <c r="C16" s="140">
        <v>1</v>
      </c>
      <c r="D16" s="41" t="s">
        <v>22</v>
      </c>
      <c r="E16" s="141" t="s">
        <v>486</v>
      </c>
      <c r="F16" s="141"/>
      <c r="G16" s="154"/>
      <c r="H16" s="51"/>
      <c r="I16" s="51"/>
      <c r="J16" s="67"/>
      <c r="K16" s="73"/>
      <c r="L16" s="51"/>
      <c r="M16" s="142" t="s">
        <v>84</v>
      </c>
      <c r="N16" s="67"/>
      <c r="O16" s="143"/>
      <c r="P16" s="144"/>
      <c r="Q16" s="144"/>
      <c r="R16" s="143" t="s">
        <v>487</v>
      </c>
      <c r="S16" s="93" t="s">
        <v>310</v>
      </c>
      <c r="Y16" s="140">
        <v>1</v>
      </c>
      <c r="Z16" s="140">
        <v>1</v>
      </c>
      <c r="AA16" s="140">
        <v>1</v>
      </c>
      <c r="AB16" s="140">
        <v>1</v>
      </c>
      <c r="AC16" s="140">
        <v>1</v>
      </c>
      <c r="AD16" s="140">
        <v>1</v>
      </c>
    </row>
    <row r="17" spans="1:30" ht="14.4" x14ac:dyDescent="0.3">
      <c r="A17" s="145" t="s">
        <v>87</v>
      </c>
      <c r="B17" s="125">
        <f t="shared" si="0"/>
        <v>1</v>
      </c>
      <c r="C17" s="125">
        <v>1</v>
      </c>
      <c r="D17" s="7" t="s">
        <v>22</v>
      </c>
      <c r="E17" s="16" t="s">
        <v>88</v>
      </c>
      <c r="G17" s="160"/>
      <c r="H17" s="132"/>
      <c r="I17" s="132"/>
      <c r="J17" s="157"/>
      <c r="K17" s="166"/>
      <c r="L17" s="132"/>
      <c r="M17" s="131" t="s">
        <v>84</v>
      </c>
      <c r="N17" s="157"/>
      <c r="O17"/>
      <c r="P17" s="2" t="s">
        <v>89</v>
      </c>
      <c r="Q17" s="2" t="s">
        <v>142</v>
      </c>
      <c r="R17" t="s">
        <v>488</v>
      </c>
      <c r="S17" s="11" t="s">
        <v>86</v>
      </c>
      <c r="Y17" s="125">
        <v>1</v>
      </c>
      <c r="Z17" s="125">
        <v>1</v>
      </c>
      <c r="AA17" s="125">
        <v>1</v>
      </c>
      <c r="AB17" s="125">
        <v>1</v>
      </c>
      <c r="AC17" s="125">
        <v>1</v>
      </c>
      <c r="AD17" s="125">
        <v>1</v>
      </c>
    </row>
    <row r="18" spans="1:30" ht="14.4" x14ac:dyDescent="0.3">
      <c r="A18" s="145" t="s">
        <v>96</v>
      </c>
      <c r="B18" s="125">
        <f t="shared" si="0"/>
        <v>1</v>
      </c>
      <c r="C18" s="125">
        <v>1</v>
      </c>
      <c r="D18" s="7" t="s">
        <v>22</v>
      </c>
      <c r="E18" s="16" t="s">
        <v>46</v>
      </c>
      <c r="G18" s="160"/>
      <c r="H18" s="132"/>
      <c r="I18" s="132"/>
      <c r="J18" s="157"/>
      <c r="K18" s="166"/>
      <c r="L18" s="132"/>
      <c r="M18" s="131" t="s">
        <v>84</v>
      </c>
      <c r="N18" s="157"/>
      <c r="O18"/>
      <c r="Q18" s="2" t="s">
        <v>142</v>
      </c>
      <c r="R18" t="s">
        <v>489</v>
      </c>
      <c r="S18" s="11" t="s">
        <v>98</v>
      </c>
      <c r="Y18" s="125">
        <v>1</v>
      </c>
      <c r="Z18" s="125">
        <v>1</v>
      </c>
      <c r="AA18" s="125">
        <v>1</v>
      </c>
      <c r="AB18" s="125">
        <v>1</v>
      </c>
      <c r="AC18" s="125">
        <v>1</v>
      </c>
      <c r="AD18" s="125">
        <v>1</v>
      </c>
    </row>
    <row r="19" spans="1:30" ht="14.4" x14ac:dyDescent="0.3">
      <c r="A19" s="145" t="s">
        <v>99</v>
      </c>
      <c r="B19" s="125">
        <f t="shared" si="0"/>
        <v>1</v>
      </c>
      <c r="C19" s="125">
        <v>1</v>
      </c>
      <c r="D19" s="7" t="s">
        <v>22</v>
      </c>
      <c r="E19" s="16" t="s">
        <v>46</v>
      </c>
      <c r="G19" s="160"/>
      <c r="H19" s="132"/>
      <c r="I19" s="132"/>
      <c r="J19" s="157"/>
      <c r="K19" s="166"/>
      <c r="L19" s="132"/>
      <c r="M19" s="131" t="s">
        <v>84</v>
      </c>
      <c r="N19" s="157"/>
      <c r="O19"/>
      <c r="P19" s="2" t="s">
        <v>89</v>
      </c>
      <c r="Q19" s="2" t="s">
        <v>142</v>
      </c>
      <c r="R19" t="s">
        <v>490</v>
      </c>
      <c r="S19" s="11" t="s">
        <v>98</v>
      </c>
      <c r="Y19" s="125">
        <v>1</v>
      </c>
      <c r="Z19" s="125">
        <v>1</v>
      </c>
      <c r="AA19" s="125">
        <v>1</v>
      </c>
      <c r="AB19" s="125">
        <v>1</v>
      </c>
      <c r="AC19" s="125">
        <v>1</v>
      </c>
      <c r="AD19" s="125">
        <v>1</v>
      </c>
    </row>
    <row r="20" spans="1:30" ht="14.4" x14ac:dyDescent="0.3">
      <c r="A20" s="145" t="s">
        <v>101</v>
      </c>
      <c r="B20" s="125">
        <f t="shared" si="0"/>
        <v>1</v>
      </c>
      <c r="C20" s="125">
        <v>1</v>
      </c>
      <c r="D20" s="7" t="s">
        <v>22</v>
      </c>
      <c r="E20" s="16" t="s">
        <v>46</v>
      </c>
      <c r="G20" s="160"/>
      <c r="H20" s="132"/>
      <c r="I20" s="132"/>
      <c r="J20" s="157"/>
      <c r="K20" s="166"/>
      <c r="L20" s="132"/>
      <c r="M20" s="131" t="s">
        <v>84</v>
      </c>
      <c r="N20" s="157"/>
      <c r="O20"/>
      <c r="Q20" s="2" t="s">
        <v>142</v>
      </c>
      <c r="R20" t="s">
        <v>491</v>
      </c>
      <c r="S20" s="11" t="s">
        <v>98</v>
      </c>
      <c r="Y20" s="125">
        <v>1</v>
      </c>
      <c r="Z20" s="125">
        <v>1</v>
      </c>
      <c r="AA20" s="125">
        <v>1</v>
      </c>
      <c r="AB20" s="125">
        <v>1</v>
      </c>
      <c r="AC20" s="125">
        <v>1</v>
      </c>
      <c r="AD20" s="125">
        <v>1</v>
      </c>
    </row>
    <row r="21" spans="1:30" ht="14.4" x14ac:dyDescent="0.3">
      <c r="A21" s="145" t="s">
        <v>103</v>
      </c>
      <c r="B21" s="125">
        <f t="shared" si="0"/>
        <v>1</v>
      </c>
      <c r="C21" s="125">
        <v>0</v>
      </c>
      <c r="D21" s="7" t="s">
        <v>22</v>
      </c>
      <c r="E21" s="16" t="s">
        <v>46</v>
      </c>
      <c r="G21" s="160"/>
      <c r="H21" s="132"/>
      <c r="I21" s="132"/>
      <c r="J21" s="157"/>
      <c r="K21" s="166"/>
      <c r="L21" s="132"/>
      <c r="M21" s="131" t="s">
        <v>84</v>
      </c>
      <c r="N21" s="157"/>
      <c r="O21"/>
      <c r="Q21" s="2" t="s">
        <v>142</v>
      </c>
      <c r="R21" t="s">
        <v>104</v>
      </c>
      <c r="S21" s="11" t="s">
        <v>98</v>
      </c>
      <c r="Y21" s="125">
        <v>1</v>
      </c>
      <c r="Z21" s="125">
        <v>1</v>
      </c>
      <c r="AA21" s="125">
        <v>1</v>
      </c>
      <c r="AB21" s="125">
        <v>1</v>
      </c>
      <c r="AC21" s="125">
        <v>1</v>
      </c>
      <c r="AD21" s="125">
        <v>1</v>
      </c>
    </row>
    <row r="22" spans="1:30" ht="14.4" x14ac:dyDescent="0.3">
      <c r="A22" s="145" t="s">
        <v>105</v>
      </c>
      <c r="B22" s="125">
        <f t="shared" si="0"/>
        <v>1</v>
      </c>
      <c r="C22" s="125">
        <v>0</v>
      </c>
      <c r="D22" s="7" t="s">
        <v>22</v>
      </c>
      <c r="E22" s="16" t="s">
        <v>46</v>
      </c>
      <c r="G22" s="160"/>
      <c r="H22" s="132"/>
      <c r="I22" s="132"/>
      <c r="J22" s="157"/>
      <c r="K22" s="166"/>
      <c r="L22" s="132"/>
      <c r="M22" s="131" t="s">
        <v>84</v>
      </c>
      <c r="N22" s="157"/>
      <c r="O22"/>
      <c r="Q22" s="2" t="s">
        <v>142</v>
      </c>
      <c r="R22" t="s">
        <v>106</v>
      </c>
      <c r="S22" s="11" t="s">
        <v>98</v>
      </c>
      <c r="Y22" s="125">
        <v>1</v>
      </c>
      <c r="Z22" s="125">
        <v>1</v>
      </c>
      <c r="AA22" s="125">
        <v>1</v>
      </c>
      <c r="AB22" s="125">
        <v>1</v>
      </c>
      <c r="AC22" s="125">
        <v>1</v>
      </c>
      <c r="AD22" s="125">
        <v>1</v>
      </c>
    </row>
    <row r="23" spans="1:30" ht="14.4" x14ac:dyDescent="0.3">
      <c r="A23" s="145" t="s">
        <v>107</v>
      </c>
      <c r="B23" s="125">
        <f t="shared" si="0"/>
        <v>1</v>
      </c>
      <c r="C23" s="125">
        <v>0</v>
      </c>
      <c r="D23" s="7" t="s">
        <v>22</v>
      </c>
      <c r="E23" s="16" t="s">
        <v>46</v>
      </c>
      <c r="G23" s="160"/>
      <c r="H23" s="132"/>
      <c r="I23" s="132"/>
      <c r="J23" s="157"/>
      <c r="K23" s="166"/>
      <c r="L23" s="132"/>
      <c r="M23" s="131" t="s">
        <v>84</v>
      </c>
      <c r="N23" s="157"/>
      <c r="O23"/>
      <c r="Q23" s="2" t="s">
        <v>142</v>
      </c>
      <c r="R23" t="s">
        <v>108</v>
      </c>
      <c r="S23" s="11" t="s">
        <v>98</v>
      </c>
      <c r="Y23" s="125">
        <v>1</v>
      </c>
      <c r="Z23" s="125">
        <v>1</v>
      </c>
      <c r="AA23" s="125">
        <v>1</v>
      </c>
      <c r="AB23" s="125">
        <v>1</v>
      </c>
      <c r="AC23" s="125">
        <v>1</v>
      </c>
      <c r="AD23" s="125">
        <v>1</v>
      </c>
    </row>
    <row r="24" spans="1:30" ht="14.4" x14ac:dyDescent="0.3">
      <c r="A24" s="145" t="s">
        <v>109</v>
      </c>
      <c r="B24" s="125">
        <f t="shared" si="0"/>
        <v>1</v>
      </c>
      <c r="C24" s="125">
        <v>0</v>
      </c>
      <c r="D24" s="7" t="s">
        <v>22</v>
      </c>
      <c r="E24" s="16" t="s">
        <v>46</v>
      </c>
      <c r="G24" s="160"/>
      <c r="H24" s="132"/>
      <c r="I24" s="132"/>
      <c r="J24" s="157"/>
      <c r="K24" s="166"/>
      <c r="L24" s="132"/>
      <c r="M24" s="131" t="s">
        <v>84</v>
      </c>
      <c r="N24" s="157"/>
      <c r="O24"/>
      <c r="Q24" s="2" t="s">
        <v>142</v>
      </c>
      <c r="R24" t="s">
        <v>110</v>
      </c>
      <c r="S24" s="11" t="s">
        <v>98</v>
      </c>
      <c r="Y24" s="125">
        <v>1</v>
      </c>
      <c r="Z24" s="125">
        <v>1</v>
      </c>
      <c r="AA24" s="125">
        <v>1</v>
      </c>
      <c r="AB24" s="125">
        <v>1</v>
      </c>
      <c r="AC24" s="125">
        <v>1</v>
      </c>
      <c r="AD24" s="125">
        <v>1</v>
      </c>
    </row>
    <row r="25" spans="1:30" ht="14.4" x14ac:dyDescent="0.3">
      <c r="A25" s="145" t="s">
        <v>111</v>
      </c>
      <c r="B25" s="125">
        <f t="shared" si="0"/>
        <v>1</v>
      </c>
      <c r="C25" s="125">
        <v>0</v>
      </c>
      <c r="D25" s="7" t="s">
        <v>22</v>
      </c>
      <c r="E25" s="16" t="s">
        <v>46</v>
      </c>
      <c r="G25" s="160"/>
      <c r="H25" s="132"/>
      <c r="I25" s="132"/>
      <c r="J25" s="157"/>
      <c r="K25" s="166"/>
      <c r="L25" s="132"/>
      <c r="M25" s="131" t="s">
        <v>84</v>
      </c>
      <c r="N25" s="157"/>
      <c r="O25"/>
      <c r="Q25" s="2" t="s">
        <v>142</v>
      </c>
      <c r="R25" t="s">
        <v>112</v>
      </c>
      <c r="S25" s="11" t="s">
        <v>98</v>
      </c>
      <c r="Y25" s="125">
        <v>1</v>
      </c>
      <c r="Z25" s="125">
        <v>1</v>
      </c>
      <c r="AA25" s="125">
        <v>1</v>
      </c>
      <c r="AB25" s="125">
        <v>1</v>
      </c>
      <c r="AC25" s="125">
        <v>1</v>
      </c>
      <c r="AD25" s="125">
        <v>1</v>
      </c>
    </row>
    <row r="26" spans="1:30" ht="14.4" x14ac:dyDescent="0.3">
      <c r="A26" s="145" t="s">
        <v>113</v>
      </c>
      <c r="B26" s="125">
        <f t="shared" si="0"/>
        <v>1</v>
      </c>
      <c r="C26" s="125">
        <v>0</v>
      </c>
      <c r="D26" s="7" t="s">
        <v>22</v>
      </c>
      <c r="E26" s="16" t="s">
        <v>46</v>
      </c>
      <c r="G26" s="160"/>
      <c r="H26" s="132"/>
      <c r="I26" s="132"/>
      <c r="J26" s="157"/>
      <c r="K26" s="166"/>
      <c r="L26" s="132"/>
      <c r="M26" s="131" t="s">
        <v>84</v>
      </c>
      <c r="N26" s="157"/>
      <c r="O26"/>
      <c r="Q26" s="2" t="s">
        <v>142</v>
      </c>
      <c r="R26" t="s">
        <v>114</v>
      </c>
      <c r="S26" s="11" t="s">
        <v>98</v>
      </c>
      <c r="Y26" s="125">
        <v>1</v>
      </c>
      <c r="Z26" s="125">
        <v>1</v>
      </c>
      <c r="AA26" s="125">
        <v>1</v>
      </c>
      <c r="AB26" s="125">
        <v>1</v>
      </c>
      <c r="AC26" s="125">
        <v>1</v>
      </c>
      <c r="AD26" s="125">
        <v>1</v>
      </c>
    </row>
    <row r="27" spans="1:30" ht="14.4" x14ac:dyDescent="0.3">
      <c r="A27" s="145" t="s">
        <v>115</v>
      </c>
      <c r="B27" s="125">
        <f t="shared" si="0"/>
        <v>1</v>
      </c>
      <c r="C27" s="125">
        <v>0</v>
      </c>
      <c r="D27" s="7" t="s">
        <v>22</v>
      </c>
      <c r="E27" s="16" t="s">
        <v>46</v>
      </c>
      <c r="G27" s="160"/>
      <c r="H27" s="132"/>
      <c r="I27" s="132"/>
      <c r="J27" s="157"/>
      <c r="K27" s="166"/>
      <c r="L27" s="132"/>
      <c r="M27" s="131" t="s">
        <v>84</v>
      </c>
      <c r="N27" s="157"/>
      <c r="O27"/>
      <c r="Q27" s="2" t="s">
        <v>142</v>
      </c>
      <c r="R27" t="s">
        <v>116</v>
      </c>
      <c r="S27" s="11" t="s">
        <v>98</v>
      </c>
      <c r="Y27" s="125">
        <v>1</v>
      </c>
      <c r="Z27" s="125">
        <v>1</v>
      </c>
      <c r="AA27" s="125">
        <v>1</v>
      </c>
      <c r="AB27" s="125">
        <v>1</v>
      </c>
      <c r="AC27" s="125">
        <v>1</v>
      </c>
      <c r="AD27" s="125">
        <v>1</v>
      </c>
    </row>
    <row r="28" spans="1:30" ht="14.4" x14ac:dyDescent="0.3">
      <c r="A28" s="145" t="s">
        <v>117</v>
      </c>
      <c r="B28" s="125">
        <f t="shared" si="0"/>
        <v>1</v>
      </c>
      <c r="C28" s="125">
        <v>0</v>
      </c>
      <c r="D28" s="7" t="s">
        <v>22</v>
      </c>
      <c r="E28" s="16" t="s">
        <v>46</v>
      </c>
      <c r="G28" s="160"/>
      <c r="H28" s="132"/>
      <c r="I28" s="132"/>
      <c r="J28" s="157"/>
      <c r="K28" s="166"/>
      <c r="L28" s="132"/>
      <c r="M28" s="131" t="s">
        <v>84</v>
      </c>
      <c r="N28" s="157"/>
      <c r="O28"/>
      <c r="Q28" s="2" t="s">
        <v>142</v>
      </c>
      <c r="R28" t="s">
        <v>118</v>
      </c>
      <c r="S28" s="11" t="s">
        <v>98</v>
      </c>
      <c r="Y28" s="125">
        <v>1</v>
      </c>
      <c r="Z28" s="125">
        <v>1</v>
      </c>
      <c r="AA28" s="125">
        <v>1</v>
      </c>
      <c r="AB28" s="125">
        <v>1</v>
      </c>
      <c r="AC28" s="125">
        <v>1</v>
      </c>
      <c r="AD28" s="125">
        <v>1</v>
      </c>
    </row>
    <row r="29" spans="1:30" ht="14.4" x14ac:dyDescent="0.3">
      <c r="A29" s="145" t="s">
        <v>119</v>
      </c>
      <c r="B29" s="125">
        <f t="shared" si="0"/>
        <v>1</v>
      </c>
      <c r="C29" s="125">
        <v>0</v>
      </c>
      <c r="D29" s="7" t="s">
        <v>22</v>
      </c>
      <c r="E29" s="16" t="s">
        <v>46</v>
      </c>
      <c r="G29" s="160"/>
      <c r="H29" s="132"/>
      <c r="I29" s="132"/>
      <c r="J29" s="157"/>
      <c r="K29" s="166"/>
      <c r="L29" s="132"/>
      <c r="M29" s="131" t="s">
        <v>84</v>
      </c>
      <c r="N29" s="157"/>
      <c r="O29"/>
      <c r="Q29" s="2" t="s">
        <v>142</v>
      </c>
      <c r="R29" t="s">
        <v>120</v>
      </c>
      <c r="S29" s="11" t="s">
        <v>98</v>
      </c>
      <c r="Y29" s="125">
        <v>1</v>
      </c>
      <c r="Z29" s="125">
        <v>1</v>
      </c>
      <c r="AA29" s="125">
        <v>1</v>
      </c>
      <c r="AB29" s="125">
        <v>1</v>
      </c>
      <c r="AC29" s="125">
        <v>1</v>
      </c>
      <c r="AD29" s="125">
        <v>1</v>
      </c>
    </row>
    <row r="30" spans="1:30" ht="14.4" x14ac:dyDescent="0.3">
      <c r="A30" s="145" t="s">
        <v>121</v>
      </c>
      <c r="B30" s="125">
        <f t="shared" si="0"/>
        <v>1</v>
      </c>
      <c r="C30" s="125">
        <v>0</v>
      </c>
      <c r="D30" s="7" t="s">
        <v>22</v>
      </c>
      <c r="E30" s="16" t="s">
        <v>46</v>
      </c>
      <c r="G30" s="160"/>
      <c r="H30" s="132"/>
      <c r="I30" s="132"/>
      <c r="J30" s="157"/>
      <c r="K30" s="166"/>
      <c r="L30" s="132"/>
      <c r="M30" s="131" t="s">
        <v>84</v>
      </c>
      <c r="N30" s="157"/>
      <c r="O30"/>
      <c r="Q30" s="2" t="s">
        <v>142</v>
      </c>
      <c r="R30" t="s">
        <v>122</v>
      </c>
      <c r="S30" s="11" t="s">
        <v>98</v>
      </c>
      <c r="Y30" s="125">
        <v>1</v>
      </c>
      <c r="Z30" s="125">
        <v>1</v>
      </c>
      <c r="AA30" s="125">
        <v>1</v>
      </c>
      <c r="AB30" s="125">
        <v>1</v>
      </c>
      <c r="AC30" s="125">
        <v>1</v>
      </c>
      <c r="AD30" s="125">
        <v>1</v>
      </c>
    </row>
    <row r="31" spans="1:30" ht="14.4" x14ac:dyDescent="0.3">
      <c r="A31" s="145" t="s">
        <v>123</v>
      </c>
      <c r="B31" s="125">
        <f t="shared" si="0"/>
        <v>1</v>
      </c>
      <c r="C31" s="125">
        <v>0</v>
      </c>
      <c r="D31" s="7" t="s">
        <v>22</v>
      </c>
      <c r="E31" s="16" t="s">
        <v>46</v>
      </c>
      <c r="G31" s="160"/>
      <c r="H31" s="132"/>
      <c r="I31" s="132"/>
      <c r="J31" s="157"/>
      <c r="K31" s="166"/>
      <c r="L31" s="132"/>
      <c r="M31" s="131" t="s">
        <v>84</v>
      </c>
      <c r="N31" s="157"/>
      <c r="O31"/>
      <c r="Q31" s="2" t="s">
        <v>142</v>
      </c>
      <c r="R31" t="s">
        <v>124</v>
      </c>
      <c r="S31" s="11" t="s">
        <v>98</v>
      </c>
      <c r="Y31" s="125">
        <v>1</v>
      </c>
      <c r="Z31" s="125">
        <v>1</v>
      </c>
      <c r="AA31" s="125">
        <v>1</v>
      </c>
      <c r="AB31" s="125">
        <v>1</v>
      </c>
      <c r="AC31" s="125">
        <v>1</v>
      </c>
      <c r="AD31" s="125">
        <v>1</v>
      </c>
    </row>
    <row r="32" spans="1:30" ht="14.4" x14ac:dyDescent="0.3">
      <c r="A32" s="1" t="s">
        <v>125</v>
      </c>
      <c r="B32" s="125">
        <f t="shared" si="0"/>
        <v>1</v>
      </c>
      <c r="C32" s="125">
        <v>0</v>
      </c>
      <c r="D32" s="7" t="s">
        <v>22</v>
      </c>
      <c r="E32" s="16" t="s">
        <v>46</v>
      </c>
      <c r="G32" s="160"/>
      <c r="H32" s="132"/>
      <c r="I32" s="132"/>
      <c r="J32" s="157"/>
      <c r="K32" s="166"/>
      <c r="L32" s="132"/>
      <c r="M32" s="131" t="s">
        <v>84</v>
      </c>
      <c r="N32" s="157"/>
      <c r="O32"/>
      <c r="Q32" s="2" t="s">
        <v>142</v>
      </c>
      <c r="R32" t="s">
        <v>126</v>
      </c>
      <c r="S32" s="11" t="s">
        <v>98</v>
      </c>
      <c r="Y32" s="125">
        <v>1</v>
      </c>
      <c r="Z32" s="125">
        <v>1</v>
      </c>
      <c r="AA32" s="125">
        <v>1</v>
      </c>
      <c r="AB32" s="125">
        <v>1</v>
      </c>
      <c r="AC32" s="125">
        <v>1</v>
      </c>
      <c r="AD32" s="125">
        <v>1</v>
      </c>
    </row>
    <row r="33" spans="1:30" ht="14.4" x14ac:dyDescent="0.3">
      <c r="A33" s="145" t="s">
        <v>92</v>
      </c>
      <c r="B33" s="125">
        <f t="shared" si="0"/>
        <v>1</v>
      </c>
      <c r="C33" s="125">
        <v>1</v>
      </c>
      <c r="D33" s="7" t="s">
        <v>22</v>
      </c>
      <c r="E33" s="16" t="s">
        <v>93</v>
      </c>
      <c r="G33" s="160"/>
      <c r="H33" s="132"/>
      <c r="I33" s="132"/>
      <c r="J33" s="157"/>
      <c r="K33" s="166"/>
      <c r="L33" s="132"/>
      <c r="M33" s="131" t="s">
        <v>84</v>
      </c>
      <c r="N33" s="157"/>
      <c r="O33"/>
      <c r="P33" s="2" t="s">
        <v>142</v>
      </c>
      <c r="Q33" s="2" t="s">
        <v>94</v>
      </c>
      <c r="R33" t="s">
        <v>492</v>
      </c>
      <c r="S33" s="11" t="s">
        <v>310</v>
      </c>
      <c r="Y33" s="125">
        <v>1</v>
      </c>
      <c r="Z33" s="125">
        <v>1</v>
      </c>
      <c r="AA33" s="125">
        <v>1</v>
      </c>
      <c r="AB33" s="125">
        <v>1</v>
      </c>
      <c r="AC33" s="125">
        <v>1</v>
      </c>
      <c r="AD33" s="125">
        <v>1</v>
      </c>
    </row>
    <row r="34" spans="1:30" ht="14.4" x14ac:dyDescent="0.3">
      <c r="A34" s="145" t="s">
        <v>493</v>
      </c>
      <c r="B34" s="125">
        <f t="shared" si="0"/>
        <v>1</v>
      </c>
      <c r="C34" s="125">
        <v>0</v>
      </c>
      <c r="D34" s="7" t="s">
        <v>22</v>
      </c>
      <c r="E34" s="16" t="s">
        <v>494</v>
      </c>
      <c r="G34" s="160"/>
      <c r="H34" s="132"/>
      <c r="I34" s="132"/>
      <c r="J34" s="157"/>
      <c r="K34" s="166"/>
      <c r="L34" s="132"/>
      <c r="M34" s="131" t="s">
        <v>84</v>
      </c>
      <c r="N34" s="157"/>
      <c r="O34"/>
      <c r="R34" t="s">
        <v>495</v>
      </c>
      <c r="S34" s="11" t="s">
        <v>310</v>
      </c>
      <c r="Y34" s="125">
        <v>1</v>
      </c>
      <c r="Z34" s="125">
        <v>1</v>
      </c>
      <c r="AA34" s="125">
        <v>1</v>
      </c>
      <c r="AB34" s="125">
        <v>1</v>
      </c>
      <c r="AC34" s="125">
        <v>1</v>
      </c>
      <c r="AD34" s="125">
        <v>1</v>
      </c>
    </row>
    <row r="35" spans="1:30" s="38" customFormat="1" ht="14.4" x14ac:dyDescent="0.3">
      <c r="A35" s="146" t="s">
        <v>496</v>
      </c>
      <c r="B35" s="133">
        <f t="shared" si="0"/>
        <v>1</v>
      </c>
      <c r="C35" s="133">
        <v>0</v>
      </c>
      <c r="D35" s="38" t="s">
        <v>22</v>
      </c>
      <c r="E35" s="134" t="s">
        <v>494</v>
      </c>
      <c r="F35" s="134"/>
      <c r="G35" s="169"/>
      <c r="H35" s="135"/>
      <c r="I35" s="135"/>
      <c r="J35" s="159"/>
      <c r="K35" s="167"/>
      <c r="L35" s="135"/>
      <c r="M35" s="153" t="s">
        <v>84</v>
      </c>
      <c r="N35" s="159"/>
      <c r="O35" s="152"/>
      <c r="P35" s="136"/>
      <c r="Q35" s="136"/>
      <c r="R35" s="152" t="s">
        <v>497</v>
      </c>
      <c r="S35" s="99" t="s">
        <v>310</v>
      </c>
      <c r="Y35" s="133">
        <v>1</v>
      </c>
      <c r="Z35" s="133">
        <v>1</v>
      </c>
      <c r="AA35" s="133">
        <v>1</v>
      </c>
      <c r="AB35" s="133">
        <v>1</v>
      </c>
      <c r="AC35" s="133">
        <v>1</v>
      </c>
      <c r="AD35" s="133">
        <v>1</v>
      </c>
    </row>
    <row r="36" spans="1:30" s="41" customFormat="1" ht="14.4" x14ac:dyDescent="0.3">
      <c r="A36" s="147" t="s">
        <v>485</v>
      </c>
      <c r="B36" s="140">
        <f t="shared" si="0"/>
        <v>1</v>
      </c>
      <c r="C36" s="140">
        <v>1</v>
      </c>
      <c r="D36" s="41" t="s">
        <v>25</v>
      </c>
      <c r="E36" s="141" t="s">
        <v>486</v>
      </c>
      <c r="F36" s="141"/>
      <c r="G36" s="154"/>
      <c r="H36" s="51"/>
      <c r="I36" s="51"/>
      <c r="J36" s="67"/>
      <c r="K36" s="73"/>
      <c r="L36" s="51"/>
      <c r="M36" s="142" t="s">
        <v>84</v>
      </c>
      <c r="N36" s="67"/>
      <c r="O36" s="143"/>
      <c r="P36" s="144"/>
      <c r="Q36" s="144"/>
      <c r="R36" s="143" t="s">
        <v>487</v>
      </c>
      <c r="S36" s="93" t="s">
        <v>310</v>
      </c>
      <c r="Y36" s="140">
        <v>1</v>
      </c>
      <c r="Z36" s="140">
        <v>1</v>
      </c>
      <c r="AA36" s="140">
        <v>1</v>
      </c>
      <c r="AB36" s="140">
        <v>1</v>
      </c>
      <c r="AC36" s="140">
        <v>1</v>
      </c>
      <c r="AD36" s="140">
        <v>1</v>
      </c>
    </row>
    <row r="37" spans="1:30" ht="14.4" x14ac:dyDescent="0.3">
      <c r="A37" s="148" t="s">
        <v>87</v>
      </c>
      <c r="B37" s="125">
        <f t="shared" si="0"/>
        <v>1</v>
      </c>
      <c r="C37" s="125">
        <v>1</v>
      </c>
      <c r="D37" s="7" t="s">
        <v>25</v>
      </c>
      <c r="E37" s="16" t="s">
        <v>88</v>
      </c>
      <c r="G37" s="160"/>
      <c r="H37" s="132"/>
      <c r="I37" s="132"/>
      <c r="J37" s="157"/>
      <c r="K37" s="166"/>
      <c r="L37" s="132"/>
      <c r="M37" s="131" t="s">
        <v>84</v>
      </c>
      <c r="N37" s="157"/>
      <c r="O37"/>
      <c r="P37" s="2" t="s">
        <v>89</v>
      </c>
      <c r="Q37" s="2" t="s">
        <v>142</v>
      </c>
      <c r="R37" t="s">
        <v>488</v>
      </c>
      <c r="S37" s="11" t="s">
        <v>86</v>
      </c>
      <c r="Y37" s="125">
        <v>1</v>
      </c>
      <c r="Z37" s="125">
        <v>1</v>
      </c>
      <c r="AA37" s="125">
        <v>1</v>
      </c>
      <c r="AB37" s="125">
        <v>1</v>
      </c>
      <c r="AC37" s="125">
        <v>1</v>
      </c>
      <c r="AD37" s="125">
        <v>1</v>
      </c>
    </row>
    <row r="38" spans="1:30" ht="14.4" x14ac:dyDescent="0.3">
      <c r="A38" s="148" t="s">
        <v>96</v>
      </c>
      <c r="B38" s="125">
        <f t="shared" si="0"/>
        <v>1</v>
      </c>
      <c r="C38" s="125">
        <v>1</v>
      </c>
      <c r="D38" s="7" t="s">
        <v>25</v>
      </c>
      <c r="E38" s="16" t="s">
        <v>46</v>
      </c>
      <c r="G38" s="160"/>
      <c r="H38" s="132"/>
      <c r="I38" s="132"/>
      <c r="J38" s="157"/>
      <c r="K38" s="166"/>
      <c r="L38" s="132"/>
      <c r="M38" s="131" t="s">
        <v>84</v>
      </c>
      <c r="N38" s="157"/>
      <c r="O38"/>
      <c r="Q38" s="2" t="s">
        <v>142</v>
      </c>
      <c r="R38" t="s">
        <v>489</v>
      </c>
      <c r="S38" s="11" t="s">
        <v>127</v>
      </c>
      <c r="Y38" s="125">
        <v>1</v>
      </c>
      <c r="Z38" s="125">
        <v>1</v>
      </c>
      <c r="AA38" s="125">
        <v>1</v>
      </c>
      <c r="AB38" s="125">
        <v>1</v>
      </c>
      <c r="AC38" s="125">
        <v>1</v>
      </c>
      <c r="AD38" s="125">
        <v>1</v>
      </c>
    </row>
    <row r="39" spans="1:30" ht="14.4" x14ac:dyDescent="0.3">
      <c r="A39" s="148" t="s">
        <v>99</v>
      </c>
      <c r="B39" s="125">
        <f t="shared" si="0"/>
        <v>1</v>
      </c>
      <c r="C39" s="125">
        <v>1</v>
      </c>
      <c r="D39" s="7" t="s">
        <v>25</v>
      </c>
      <c r="E39" s="16" t="s">
        <v>46</v>
      </c>
      <c r="G39" s="160"/>
      <c r="H39" s="132"/>
      <c r="I39" s="132"/>
      <c r="J39" s="157"/>
      <c r="K39" s="166"/>
      <c r="L39" s="132"/>
      <c r="M39" s="131" t="s">
        <v>84</v>
      </c>
      <c r="N39" s="157"/>
      <c r="O39"/>
      <c r="P39" s="2" t="s">
        <v>89</v>
      </c>
      <c r="Q39" s="2" t="s">
        <v>142</v>
      </c>
      <c r="R39" t="s">
        <v>490</v>
      </c>
      <c r="S39" s="11" t="s">
        <v>127</v>
      </c>
      <c r="Y39" s="125">
        <v>1</v>
      </c>
      <c r="Z39" s="125">
        <v>1</v>
      </c>
      <c r="AA39" s="125">
        <v>1</v>
      </c>
      <c r="AB39" s="125">
        <v>1</v>
      </c>
      <c r="AC39" s="125">
        <v>1</v>
      </c>
      <c r="AD39" s="125">
        <v>1</v>
      </c>
    </row>
    <row r="40" spans="1:30" ht="14.4" x14ac:dyDescent="0.3">
      <c r="A40" s="148" t="s">
        <v>103</v>
      </c>
      <c r="B40" s="125">
        <f t="shared" si="0"/>
        <v>1</v>
      </c>
      <c r="C40" s="125">
        <v>0</v>
      </c>
      <c r="D40" s="7" t="s">
        <v>25</v>
      </c>
      <c r="E40" s="16" t="s">
        <v>46</v>
      </c>
      <c r="G40" s="160"/>
      <c r="H40" s="132"/>
      <c r="I40" s="132"/>
      <c r="J40" s="157"/>
      <c r="K40" s="166"/>
      <c r="L40" s="132"/>
      <c r="M40" s="131" t="s">
        <v>84</v>
      </c>
      <c r="N40" s="157"/>
      <c r="O40"/>
      <c r="Q40" s="2" t="s">
        <v>142</v>
      </c>
      <c r="R40" t="s">
        <v>104</v>
      </c>
      <c r="S40" s="11" t="s">
        <v>127</v>
      </c>
      <c r="Y40" s="125">
        <v>1</v>
      </c>
      <c r="Z40" s="125">
        <v>1</v>
      </c>
      <c r="AA40" s="125">
        <v>1</v>
      </c>
      <c r="AB40" s="125">
        <v>1</v>
      </c>
      <c r="AC40" s="125">
        <v>1</v>
      </c>
      <c r="AD40" s="125">
        <v>1</v>
      </c>
    </row>
    <row r="41" spans="1:30" ht="14.4" x14ac:dyDescent="0.3">
      <c r="A41" s="148" t="s">
        <v>105</v>
      </c>
      <c r="B41" s="125">
        <f t="shared" si="0"/>
        <v>1</v>
      </c>
      <c r="C41" s="125">
        <v>0</v>
      </c>
      <c r="D41" s="7" t="s">
        <v>25</v>
      </c>
      <c r="E41" s="16" t="s">
        <v>46</v>
      </c>
      <c r="G41" s="160"/>
      <c r="H41" s="132"/>
      <c r="I41" s="132"/>
      <c r="J41" s="157"/>
      <c r="K41" s="166"/>
      <c r="L41" s="132"/>
      <c r="M41" s="131" t="s">
        <v>84</v>
      </c>
      <c r="N41" s="157"/>
      <c r="O41"/>
      <c r="Q41" s="2" t="s">
        <v>142</v>
      </c>
      <c r="R41" t="s">
        <v>106</v>
      </c>
      <c r="S41" s="11" t="s">
        <v>127</v>
      </c>
      <c r="Y41" s="125">
        <v>1</v>
      </c>
      <c r="Z41" s="125">
        <v>1</v>
      </c>
      <c r="AA41" s="125">
        <v>1</v>
      </c>
      <c r="AB41" s="125">
        <v>1</v>
      </c>
      <c r="AC41" s="125">
        <v>1</v>
      </c>
      <c r="AD41" s="125">
        <v>1</v>
      </c>
    </row>
    <row r="42" spans="1:30" ht="14.4" x14ac:dyDescent="0.3">
      <c r="A42" s="148" t="s">
        <v>107</v>
      </c>
      <c r="B42" s="125">
        <f t="shared" si="0"/>
        <v>1</v>
      </c>
      <c r="C42" s="125">
        <v>0</v>
      </c>
      <c r="D42" s="7" t="s">
        <v>25</v>
      </c>
      <c r="E42" s="16" t="s">
        <v>46</v>
      </c>
      <c r="G42" s="160"/>
      <c r="H42" s="132"/>
      <c r="I42" s="132"/>
      <c r="J42" s="157"/>
      <c r="K42" s="166"/>
      <c r="L42" s="132"/>
      <c r="M42" s="131" t="s">
        <v>84</v>
      </c>
      <c r="N42" s="157"/>
      <c r="O42"/>
      <c r="Q42" s="2" t="s">
        <v>142</v>
      </c>
      <c r="R42" t="s">
        <v>108</v>
      </c>
      <c r="S42" s="11" t="s">
        <v>127</v>
      </c>
      <c r="Y42" s="125">
        <v>1</v>
      </c>
      <c r="Z42" s="125">
        <v>1</v>
      </c>
      <c r="AA42" s="125">
        <v>1</v>
      </c>
      <c r="AB42" s="125">
        <v>1</v>
      </c>
      <c r="AC42" s="125">
        <v>1</v>
      </c>
      <c r="AD42" s="125">
        <v>1</v>
      </c>
    </row>
    <row r="43" spans="1:30" ht="14.4" x14ac:dyDescent="0.3">
      <c r="A43" s="148" t="s">
        <v>109</v>
      </c>
      <c r="B43" s="125">
        <f t="shared" si="0"/>
        <v>1</v>
      </c>
      <c r="C43" s="125">
        <v>0</v>
      </c>
      <c r="D43" s="7" t="s">
        <v>25</v>
      </c>
      <c r="E43" s="16" t="s">
        <v>46</v>
      </c>
      <c r="G43" s="160"/>
      <c r="H43" s="132"/>
      <c r="I43" s="132"/>
      <c r="J43" s="157"/>
      <c r="K43" s="166"/>
      <c r="L43" s="132"/>
      <c r="M43" s="131" t="s">
        <v>84</v>
      </c>
      <c r="N43" s="157"/>
      <c r="O43"/>
      <c r="Q43" s="2" t="s">
        <v>142</v>
      </c>
      <c r="R43" t="s">
        <v>110</v>
      </c>
      <c r="S43" s="11" t="s">
        <v>127</v>
      </c>
      <c r="Y43" s="125">
        <v>1</v>
      </c>
      <c r="Z43" s="125">
        <v>1</v>
      </c>
      <c r="AA43" s="125">
        <v>1</v>
      </c>
      <c r="AB43" s="125">
        <v>1</v>
      </c>
      <c r="AC43" s="125">
        <v>1</v>
      </c>
      <c r="AD43" s="125">
        <v>1</v>
      </c>
    </row>
    <row r="44" spans="1:30" ht="14.4" x14ac:dyDescent="0.3">
      <c r="A44" s="148" t="s">
        <v>111</v>
      </c>
      <c r="B44" s="125">
        <f t="shared" si="0"/>
        <v>1</v>
      </c>
      <c r="C44" s="125">
        <v>0</v>
      </c>
      <c r="D44" s="7" t="s">
        <v>25</v>
      </c>
      <c r="E44" s="16" t="s">
        <v>46</v>
      </c>
      <c r="G44" s="160"/>
      <c r="H44" s="132"/>
      <c r="I44" s="132"/>
      <c r="J44" s="157"/>
      <c r="K44" s="166"/>
      <c r="L44" s="132"/>
      <c r="M44" s="131" t="s">
        <v>84</v>
      </c>
      <c r="N44" s="157"/>
      <c r="O44"/>
      <c r="Q44" s="2" t="s">
        <v>142</v>
      </c>
      <c r="R44" t="s">
        <v>112</v>
      </c>
      <c r="S44" s="11" t="s">
        <v>127</v>
      </c>
      <c r="Y44" s="125">
        <v>1</v>
      </c>
      <c r="Z44" s="125">
        <v>1</v>
      </c>
      <c r="AA44" s="125">
        <v>1</v>
      </c>
      <c r="AB44" s="125">
        <v>1</v>
      </c>
      <c r="AC44" s="125">
        <v>1</v>
      </c>
      <c r="AD44" s="125">
        <v>1</v>
      </c>
    </row>
    <row r="45" spans="1:30" ht="14.4" x14ac:dyDescent="0.3">
      <c r="A45" s="148" t="s">
        <v>113</v>
      </c>
      <c r="B45" s="125">
        <f t="shared" si="0"/>
        <v>1</v>
      </c>
      <c r="C45" s="125">
        <v>0</v>
      </c>
      <c r="D45" s="7" t="s">
        <v>25</v>
      </c>
      <c r="E45" s="16" t="s">
        <v>46</v>
      </c>
      <c r="G45" s="160"/>
      <c r="H45" s="132"/>
      <c r="I45" s="132"/>
      <c r="J45" s="157"/>
      <c r="K45" s="166"/>
      <c r="L45" s="132"/>
      <c r="M45" s="131" t="s">
        <v>84</v>
      </c>
      <c r="N45" s="157"/>
      <c r="O45"/>
      <c r="Q45" s="2" t="s">
        <v>142</v>
      </c>
      <c r="R45" t="s">
        <v>114</v>
      </c>
      <c r="S45" s="11" t="s">
        <v>127</v>
      </c>
      <c r="Y45" s="125">
        <v>1</v>
      </c>
      <c r="Z45" s="125">
        <v>1</v>
      </c>
      <c r="AA45" s="125">
        <v>1</v>
      </c>
      <c r="AB45" s="125">
        <v>1</v>
      </c>
      <c r="AC45" s="125">
        <v>1</v>
      </c>
      <c r="AD45" s="125">
        <v>1</v>
      </c>
    </row>
    <row r="46" spans="1:30" ht="14.4" x14ac:dyDescent="0.3">
      <c r="A46" s="148" t="s">
        <v>115</v>
      </c>
      <c r="B46" s="125">
        <f t="shared" si="0"/>
        <v>1</v>
      </c>
      <c r="C46" s="125">
        <v>0</v>
      </c>
      <c r="D46" s="7" t="s">
        <v>25</v>
      </c>
      <c r="E46" s="16" t="s">
        <v>46</v>
      </c>
      <c r="G46" s="160"/>
      <c r="H46" s="132"/>
      <c r="I46" s="132"/>
      <c r="J46" s="157"/>
      <c r="K46" s="166"/>
      <c r="L46" s="132"/>
      <c r="M46" s="131" t="s">
        <v>84</v>
      </c>
      <c r="N46" s="157"/>
      <c r="O46"/>
      <c r="Q46" s="2" t="s">
        <v>142</v>
      </c>
      <c r="R46" t="s">
        <v>116</v>
      </c>
      <c r="S46" s="11" t="s">
        <v>127</v>
      </c>
      <c r="Y46" s="125">
        <v>1</v>
      </c>
      <c r="Z46" s="125">
        <v>1</v>
      </c>
      <c r="AA46" s="125">
        <v>1</v>
      </c>
      <c r="AB46" s="125">
        <v>1</v>
      </c>
      <c r="AC46" s="125">
        <v>1</v>
      </c>
      <c r="AD46" s="125">
        <v>1</v>
      </c>
    </row>
    <row r="47" spans="1:30" ht="14.4" x14ac:dyDescent="0.3">
      <c r="A47" s="148" t="s">
        <v>117</v>
      </c>
      <c r="B47" s="125">
        <f t="shared" si="0"/>
        <v>1</v>
      </c>
      <c r="C47" s="125">
        <v>0</v>
      </c>
      <c r="D47" s="7" t="s">
        <v>25</v>
      </c>
      <c r="E47" s="16" t="s">
        <v>46</v>
      </c>
      <c r="G47" s="160"/>
      <c r="H47" s="132"/>
      <c r="I47" s="132"/>
      <c r="J47" s="157"/>
      <c r="K47" s="166"/>
      <c r="L47" s="132"/>
      <c r="M47" s="131" t="s">
        <v>84</v>
      </c>
      <c r="N47" s="157"/>
      <c r="O47"/>
      <c r="Q47" s="2" t="s">
        <v>142</v>
      </c>
      <c r="R47" t="s">
        <v>118</v>
      </c>
      <c r="S47" s="11" t="s">
        <v>127</v>
      </c>
      <c r="Y47" s="125">
        <v>1</v>
      </c>
      <c r="Z47" s="125">
        <v>1</v>
      </c>
      <c r="AA47" s="125">
        <v>1</v>
      </c>
      <c r="AB47" s="125">
        <v>1</v>
      </c>
      <c r="AC47" s="125">
        <v>1</v>
      </c>
      <c r="AD47" s="125">
        <v>1</v>
      </c>
    </row>
    <row r="48" spans="1:30" ht="14.4" x14ac:dyDescent="0.3">
      <c r="A48" s="148" t="s">
        <v>119</v>
      </c>
      <c r="B48" s="125">
        <f t="shared" ref="B48:B73" si="1">HLOOKUP($J$14,$Y$15:$AD$1048576,ROW(B48)-ROW(AE$15)+1,FALSE)</f>
        <v>1</v>
      </c>
      <c r="C48" s="125">
        <v>0</v>
      </c>
      <c r="D48" s="7" t="s">
        <v>25</v>
      </c>
      <c r="E48" s="16" t="s">
        <v>46</v>
      </c>
      <c r="G48" s="160"/>
      <c r="H48" s="132"/>
      <c r="I48" s="132"/>
      <c r="J48" s="157"/>
      <c r="K48" s="166"/>
      <c r="L48" s="132"/>
      <c r="M48" s="131" t="s">
        <v>84</v>
      </c>
      <c r="N48" s="157"/>
      <c r="O48"/>
      <c r="Q48" s="2" t="s">
        <v>142</v>
      </c>
      <c r="R48" t="s">
        <v>120</v>
      </c>
      <c r="S48" s="11" t="s">
        <v>127</v>
      </c>
      <c r="Y48" s="125">
        <v>1</v>
      </c>
      <c r="Z48" s="125">
        <v>1</v>
      </c>
      <c r="AA48" s="125">
        <v>1</v>
      </c>
      <c r="AB48" s="125">
        <v>1</v>
      </c>
      <c r="AC48" s="125">
        <v>1</v>
      </c>
      <c r="AD48" s="125">
        <v>1</v>
      </c>
    </row>
    <row r="49" spans="1:30" ht="14.4" x14ac:dyDescent="0.3">
      <c r="A49" s="148" t="s">
        <v>121</v>
      </c>
      <c r="B49" s="125">
        <f t="shared" si="1"/>
        <v>1</v>
      </c>
      <c r="C49" s="125">
        <v>0</v>
      </c>
      <c r="D49" s="7" t="s">
        <v>25</v>
      </c>
      <c r="E49" s="16" t="s">
        <v>46</v>
      </c>
      <c r="G49" s="160"/>
      <c r="H49" s="132"/>
      <c r="I49" s="132"/>
      <c r="J49" s="157"/>
      <c r="K49" s="166"/>
      <c r="L49" s="132"/>
      <c r="M49" s="131" t="s">
        <v>84</v>
      </c>
      <c r="N49" s="157"/>
      <c r="O49"/>
      <c r="Q49" s="2" t="s">
        <v>142</v>
      </c>
      <c r="R49" t="s">
        <v>122</v>
      </c>
      <c r="S49" s="11" t="s">
        <v>127</v>
      </c>
      <c r="Y49" s="125">
        <v>1</v>
      </c>
      <c r="Z49" s="125">
        <v>1</v>
      </c>
      <c r="AA49" s="125">
        <v>1</v>
      </c>
      <c r="AB49" s="125">
        <v>1</v>
      </c>
      <c r="AC49" s="125">
        <v>1</v>
      </c>
      <c r="AD49" s="125">
        <v>1</v>
      </c>
    </row>
    <row r="50" spans="1:30" ht="14.4" x14ac:dyDescent="0.3">
      <c r="A50" s="148" t="s">
        <v>123</v>
      </c>
      <c r="B50" s="125">
        <f t="shared" si="1"/>
        <v>1</v>
      </c>
      <c r="C50" s="125">
        <v>0</v>
      </c>
      <c r="D50" s="7" t="s">
        <v>25</v>
      </c>
      <c r="E50" s="16" t="s">
        <v>46</v>
      </c>
      <c r="G50" s="160"/>
      <c r="H50" s="132"/>
      <c r="I50" s="132"/>
      <c r="J50" s="157"/>
      <c r="K50" s="166"/>
      <c r="L50" s="132"/>
      <c r="M50" s="131" t="s">
        <v>84</v>
      </c>
      <c r="N50" s="157"/>
      <c r="O50"/>
      <c r="Q50" s="2" t="s">
        <v>142</v>
      </c>
      <c r="R50" t="s">
        <v>124</v>
      </c>
      <c r="S50" s="11" t="s">
        <v>127</v>
      </c>
      <c r="Y50" s="125">
        <v>1</v>
      </c>
      <c r="Z50" s="125">
        <v>1</v>
      </c>
      <c r="AA50" s="125">
        <v>1</v>
      </c>
      <c r="AB50" s="125">
        <v>1</v>
      </c>
      <c r="AC50" s="125">
        <v>1</v>
      </c>
      <c r="AD50" s="125">
        <v>1</v>
      </c>
    </row>
    <row r="51" spans="1:30" ht="14.4" x14ac:dyDescent="0.3">
      <c r="A51" s="148" t="s">
        <v>125</v>
      </c>
      <c r="B51" s="125">
        <f t="shared" si="1"/>
        <v>1</v>
      </c>
      <c r="C51" s="125">
        <v>0</v>
      </c>
      <c r="D51" s="7" t="s">
        <v>25</v>
      </c>
      <c r="E51" s="16" t="s">
        <v>46</v>
      </c>
      <c r="G51" s="160"/>
      <c r="H51" s="132"/>
      <c r="I51" s="132"/>
      <c r="J51" s="157"/>
      <c r="K51" s="166"/>
      <c r="L51" s="132"/>
      <c r="M51" s="131" t="s">
        <v>84</v>
      </c>
      <c r="N51" s="157"/>
      <c r="O51"/>
      <c r="Q51" s="2" t="s">
        <v>142</v>
      </c>
      <c r="R51" t="s">
        <v>126</v>
      </c>
      <c r="S51" s="11" t="s">
        <v>127</v>
      </c>
      <c r="Y51" s="125">
        <v>1</v>
      </c>
      <c r="Z51" s="125">
        <v>1</v>
      </c>
      <c r="AA51" s="125">
        <v>1</v>
      </c>
      <c r="AB51" s="125">
        <v>1</v>
      </c>
      <c r="AC51" s="125">
        <v>1</v>
      </c>
      <c r="AD51" s="125">
        <v>1</v>
      </c>
    </row>
    <row r="52" spans="1:30" ht="14.4" x14ac:dyDescent="0.3">
      <c r="A52" s="148" t="s">
        <v>92</v>
      </c>
      <c r="B52" s="125">
        <f t="shared" si="1"/>
        <v>1</v>
      </c>
      <c r="C52" s="125">
        <v>1</v>
      </c>
      <c r="D52" s="7" t="s">
        <v>25</v>
      </c>
      <c r="E52" s="16" t="s">
        <v>93</v>
      </c>
      <c r="G52" s="160"/>
      <c r="H52" s="132"/>
      <c r="I52" s="132"/>
      <c r="J52" s="157"/>
      <c r="K52" s="166"/>
      <c r="L52" s="132"/>
      <c r="M52" s="131" t="s">
        <v>84</v>
      </c>
      <c r="N52" s="157"/>
      <c r="O52"/>
      <c r="P52" s="2" t="s">
        <v>142</v>
      </c>
      <c r="Q52" s="2" t="s">
        <v>94</v>
      </c>
      <c r="R52" t="s">
        <v>492</v>
      </c>
      <c r="S52" s="11" t="s">
        <v>310</v>
      </c>
      <c r="Y52" s="125">
        <v>1</v>
      </c>
      <c r="Z52" s="125">
        <v>1</v>
      </c>
      <c r="AA52" s="125">
        <v>1</v>
      </c>
      <c r="AB52" s="125">
        <v>1</v>
      </c>
      <c r="AC52" s="125">
        <v>1</v>
      </c>
      <c r="AD52" s="125">
        <v>1</v>
      </c>
    </row>
    <row r="53" spans="1:30" ht="14.4" x14ac:dyDescent="0.3">
      <c r="A53" s="148" t="s">
        <v>493</v>
      </c>
      <c r="B53" s="125">
        <f t="shared" si="1"/>
        <v>1</v>
      </c>
      <c r="C53" s="125">
        <v>0</v>
      </c>
      <c r="D53" s="7" t="s">
        <v>25</v>
      </c>
      <c r="E53" s="16" t="s">
        <v>494</v>
      </c>
      <c r="G53" s="160"/>
      <c r="H53" s="132"/>
      <c r="I53" s="132"/>
      <c r="J53" s="157"/>
      <c r="K53" s="166"/>
      <c r="L53" s="132"/>
      <c r="M53" s="131" t="s">
        <v>84</v>
      </c>
      <c r="N53" s="157"/>
      <c r="O53"/>
      <c r="R53" t="s">
        <v>495</v>
      </c>
      <c r="S53" s="11" t="s">
        <v>310</v>
      </c>
      <c r="Y53" s="125">
        <v>1</v>
      </c>
      <c r="Z53" s="125">
        <v>1</v>
      </c>
      <c r="AA53" s="125">
        <v>1</v>
      </c>
      <c r="AB53" s="125">
        <v>1</v>
      </c>
      <c r="AC53" s="125">
        <v>1</v>
      </c>
      <c r="AD53" s="125">
        <v>1</v>
      </c>
    </row>
    <row r="54" spans="1:30" s="38" customFormat="1" ht="14.4" x14ac:dyDescent="0.3">
      <c r="A54" s="149" t="s">
        <v>496</v>
      </c>
      <c r="B54" s="133">
        <f t="shared" si="1"/>
        <v>1</v>
      </c>
      <c r="C54" s="133">
        <v>0</v>
      </c>
      <c r="D54" s="38" t="s">
        <v>25</v>
      </c>
      <c r="E54" s="134" t="s">
        <v>494</v>
      </c>
      <c r="F54" s="134"/>
      <c r="G54" s="169"/>
      <c r="H54" s="135"/>
      <c r="I54" s="135"/>
      <c r="J54" s="159"/>
      <c r="K54" s="167"/>
      <c r="L54" s="135"/>
      <c r="M54" s="153" t="s">
        <v>84</v>
      </c>
      <c r="N54" s="159"/>
      <c r="O54" s="152"/>
      <c r="P54" s="136"/>
      <c r="Q54" s="136"/>
      <c r="R54" s="152" t="s">
        <v>497</v>
      </c>
      <c r="S54" s="99" t="s">
        <v>310</v>
      </c>
      <c r="Y54" s="133">
        <v>1</v>
      </c>
      <c r="Z54" s="133">
        <v>1</v>
      </c>
      <c r="AA54" s="133">
        <v>1</v>
      </c>
      <c r="AB54" s="133">
        <v>1</v>
      </c>
      <c r="AC54" s="133">
        <v>1</v>
      </c>
      <c r="AD54" s="133">
        <v>1</v>
      </c>
    </row>
    <row r="55" spans="1:30" s="41" customFormat="1" ht="14.4" x14ac:dyDescent="0.3">
      <c r="A55" s="139" t="s">
        <v>485</v>
      </c>
      <c r="B55" s="140">
        <f t="shared" si="1"/>
        <v>1</v>
      </c>
      <c r="C55" s="140">
        <v>0</v>
      </c>
      <c r="D55" s="41" t="s">
        <v>28</v>
      </c>
      <c r="E55" s="141" t="s">
        <v>486</v>
      </c>
      <c r="F55" s="141"/>
      <c r="G55" s="154"/>
      <c r="H55" s="51"/>
      <c r="I55" s="51"/>
      <c r="J55" s="67"/>
      <c r="K55" s="73"/>
      <c r="L55" s="51"/>
      <c r="M55" s="142" t="s">
        <v>84</v>
      </c>
      <c r="N55" s="67"/>
      <c r="O55" s="143"/>
      <c r="P55" s="144"/>
      <c r="Q55" s="144"/>
      <c r="R55" s="143" t="s">
        <v>487</v>
      </c>
      <c r="S55" s="93" t="s">
        <v>310</v>
      </c>
      <c r="Y55" s="140">
        <v>1</v>
      </c>
      <c r="Z55" s="140">
        <v>1</v>
      </c>
      <c r="AA55" s="140">
        <v>1</v>
      </c>
      <c r="AB55" s="140">
        <v>1</v>
      </c>
      <c r="AC55" s="140">
        <v>1</v>
      </c>
      <c r="AD55" s="140">
        <v>1</v>
      </c>
    </row>
    <row r="56" spans="1:30" ht="14.4" x14ac:dyDescent="0.3">
      <c r="A56" s="145" t="s">
        <v>87</v>
      </c>
      <c r="B56" s="125">
        <f t="shared" si="1"/>
        <v>1</v>
      </c>
      <c r="C56" s="125">
        <v>1</v>
      </c>
      <c r="D56" s="7" t="s">
        <v>28</v>
      </c>
      <c r="E56" s="16" t="s">
        <v>88</v>
      </c>
      <c r="G56" s="160"/>
      <c r="H56" s="132"/>
      <c r="I56" s="132"/>
      <c r="J56" s="157"/>
      <c r="K56" s="166"/>
      <c r="L56" s="132"/>
      <c r="M56" s="131" t="s">
        <v>84</v>
      </c>
      <c r="N56" s="157"/>
      <c r="O56"/>
      <c r="P56" s="2" t="s">
        <v>89</v>
      </c>
      <c r="Q56" s="2" t="s">
        <v>142</v>
      </c>
      <c r="R56" t="s">
        <v>488</v>
      </c>
      <c r="S56" s="11" t="s">
        <v>127</v>
      </c>
      <c r="Y56" s="125">
        <v>1</v>
      </c>
      <c r="Z56" s="125">
        <v>1</v>
      </c>
      <c r="AA56" s="125">
        <v>1</v>
      </c>
      <c r="AB56" s="125">
        <v>1</v>
      </c>
      <c r="AC56" s="125">
        <v>1</v>
      </c>
      <c r="AD56" s="125">
        <v>1</v>
      </c>
    </row>
    <row r="57" spans="1:30" ht="14.4" x14ac:dyDescent="0.3">
      <c r="A57" s="145" t="s">
        <v>96</v>
      </c>
      <c r="B57" s="125">
        <f t="shared" si="1"/>
        <v>1</v>
      </c>
      <c r="C57" s="125">
        <v>0</v>
      </c>
      <c r="D57" s="7" t="s">
        <v>28</v>
      </c>
      <c r="E57" s="16" t="s">
        <v>46</v>
      </c>
      <c r="G57" s="160"/>
      <c r="H57" s="132"/>
      <c r="I57" s="132"/>
      <c r="J57" s="157"/>
      <c r="K57" s="166"/>
      <c r="L57" s="132"/>
      <c r="M57" s="131" t="s">
        <v>84</v>
      </c>
      <c r="N57" s="157"/>
      <c r="O57"/>
      <c r="Q57" s="2" t="s">
        <v>142</v>
      </c>
      <c r="R57" t="s">
        <v>489</v>
      </c>
      <c r="S57" s="11" t="s">
        <v>127</v>
      </c>
      <c r="Y57" s="125">
        <v>1</v>
      </c>
      <c r="Z57" s="125">
        <v>1</v>
      </c>
      <c r="AA57" s="125">
        <v>1</v>
      </c>
      <c r="AB57" s="125">
        <v>1</v>
      </c>
      <c r="AC57" s="125">
        <v>1</v>
      </c>
      <c r="AD57" s="125">
        <v>1</v>
      </c>
    </row>
    <row r="58" spans="1:30" ht="14.4" x14ac:dyDescent="0.3">
      <c r="A58" s="145" t="s">
        <v>99</v>
      </c>
      <c r="B58" s="125">
        <f t="shared" si="1"/>
        <v>1</v>
      </c>
      <c r="C58" s="125">
        <v>0</v>
      </c>
      <c r="D58" s="7" t="s">
        <v>28</v>
      </c>
      <c r="E58" s="16" t="s">
        <v>46</v>
      </c>
      <c r="G58" s="160"/>
      <c r="H58" s="132"/>
      <c r="I58" s="132"/>
      <c r="J58" s="157"/>
      <c r="K58" s="166"/>
      <c r="L58" s="132"/>
      <c r="M58" s="131" t="s">
        <v>84</v>
      </c>
      <c r="N58" s="157"/>
      <c r="O58"/>
      <c r="P58" s="2" t="s">
        <v>89</v>
      </c>
      <c r="Q58" s="2" t="s">
        <v>142</v>
      </c>
      <c r="R58" t="s">
        <v>490</v>
      </c>
      <c r="S58" s="11" t="s">
        <v>127</v>
      </c>
      <c r="Y58" s="125">
        <v>1</v>
      </c>
      <c r="Z58" s="125">
        <v>1</v>
      </c>
      <c r="AA58" s="125">
        <v>1</v>
      </c>
      <c r="AB58" s="125">
        <v>1</v>
      </c>
      <c r="AC58" s="125">
        <v>1</v>
      </c>
      <c r="AD58" s="125">
        <v>1</v>
      </c>
    </row>
    <row r="59" spans="1:30" ht="14.4" x14ac:dyDescent="0.3">
      <c r="A59" s="145" t="s">
        <v>103</v>
      </c>
      <c r="B59" s="125">
        <f t="shared" si="1"/>
        <v>1</v>
      </c>
      <c r="C59" s="125">
        <v>0</v>
      </c>
      <c r="D59" s="7" t="s">
        <v>28</v>
      </c>
      <c r="E59" s="16" t="s">
        <v>46</v>
      </c>
      <c r="G59" s="160"/>
      <c r="H59" s="132"/>
      <c r="I59" s="132"/>
      <c r="J59" s="157"/>
      <c r="K59" s="166"/>
      <c r="L59" s="132"/>
      <c r="M59" s="131" t="s">
        <v>84</v>
      </c>
      <c r="N59" s="157"/>
      <c r="O59"/>
      <c r="Q59" s="2" t="s">
        <v>142</v>
      </c>
      <c r="R59" t="s">
        <v>104</v>
      </c>
      <c r="S59" s="11" t="s">
        <v>127</v>
      </c>
      <c r="Y59" s="125">
        <v>1</v>
      </c>
      <c r="Z59" s="125">
        <v>1</v>
      </c>
      <c r="AA59" s="125">
        <v>1</v>
      </c>
      <c r="AB59" s="125">
        <v>1</v>
      </c>
      <c r="AC59" s="125">
        <v>1</v>
      </c>
      <c r="AD59" s="125">
        <v>1</v>
      </c>
    </row>
    <row r="60" spans="1:30" ht="14.4" x14ac:dyDescent="0.3">
      <c r="A60" s="145" t="s">
        <v>105</v>
      </c>
      <c r="B60" s="125">
        <f t="shared" si="1"/>
        <v>1</v>
      </c>
      <c r="C60" s="125">
        <v>0</v>
      </c>
      <c r="D60" s="7" t="s">
        <v>28</v>
      </c>
      <c r="E60" s="16" t="s">
        <v>46</v>
      </c>
      <c r="G60" s="160"/>
      <c r="H60" s="132"/>
      <c r="I60" s="132"/>
      <c r="J60" s="157"/>
      <c r="K60" s="166"/>
      <c r="L60" s="132"/>
      <c r="M60" s="131" t="s">
        <v>84</v>
      </c>
      <c r="N60" s="157"/>
      <c r="O60"/>
      <c r="Q60" s="2" t="s">
        <v>142</v>
      </c>
      <c r="R60" t="s">
        <v>106</v>
      </c>
      <c r="S60" s="11" t="s">
        <v>127</v>
      </c>
      <c r="Y60" s="125">
        <v>1</v>
      </c>
      <c r="Z60" s="125">
        <v>1</v>
      </c>
      <c r="AA60" s="125">
        <v>1</v>
      </c>
      <c r="AB60" s="125">
        <v>1</v>
      </c>
      <c r="AC60" s="125">
        <v>1</v>
      </c>
      <c r="AD60" s="125">
        <v>1</v>
      </c>
    </row>
    <row r="61" spans="1:30" ht="14.4" x14ac:dyDescent="0.3">
      <c r="A61" s="145" t="s">
        <v>107</v>
      </c>
      <c r="B61" s="125">
        <f t="shared" si="1"/>
        <v>1</v>
      </c>
      <c r="C61" s="125">
        <v>0</v>
      </c>
      <c r="D61" s="7" t="s">
        <v>28</v>
      </c>
      <c r="E61" s="16" t="s">
        <v>46</v>
      </c>
      <c r="G61" s="160"/>
      <c r="H61" s="132"/>
      <c r="I61" s="132"/>
      <c r="J61" s="157"/>
      <c r="K61" s="166"/>
      <c r="L61" s="132"/>
      <c r="M61" s="131" t="s">
        <v>84</v>
      </c>
      <c r="N61" s="157"/>
      <c r="O61"/>
      <c r="Q61" s="2" t="s">
        <v>142</v>
      </c>
      <c r="R61" t="s">
        <v>108</v>
      </c>
      <c r="S61" s="11" t="s">
        <v>127</v>
      </c>
      <c r="Y61" s="125">
        <v>1</v>
      </c>
      <c r="Z61" s="125">
        <v>1</v>
      </c>
      <c r="AA61" s="125">
        <v>1</v>
      </c>
      <c r="AB61" s="125">
        <v>1</v>
      </c>
      <c r="AC61" s="125">
        <v>1</v>
      </c>
      <c r="AD61" s="125">
        <v>1</v>
      </c>
    </row>
    <row r="62" spans="1:30" ht="14.4" x14ac:dyDescent="0.3">
      <c r="A62" s="145" t="s">
        <v>109</v>
      </c>
      <c r="B62" s="125">
        <f t="shared" si="1"/>
        <v>1</v>
      </c>
      <c r="C62" s="125">
        <v>0</v>
      </c>
      <c r="D62" s="7" t="s">
        <v>28</v>
      </c>
      <c r="E62" s="16" t="s">
        <v>46</v>
      </c>
      <c r="G62" s="160"/>
      <c r="H62" s="132"/>
      <c r="I62" s="132"/>
      <c r="J62" s="157"/>
      <c r="K62" s="166"/>
      <c r="L62" s="132"/>
      <c r="M62" s="131" t="s">
        <v>84</v>
      </c>
      <c r="N62" s="157"/>
      <c r="O62"/>
      <c r="Q62" s="2" t="s">
        <v>142</v>
      </c>
      <c r="R62" t="s">
        <v>110</v>
      </c>
      <c r="S62" s="11" t="s">
        <v>127</v>
      </c>
      <c r="Y62" s="125">
        <v>1</v>
      </c>
      <c r="Z62" s="125">
        <v>1</v>
      </c>
      <c r="AA62" s="125">
        <v>1</v>
      </c>
      <c r="AB62" s="125">
        <v>1</v>
      </c>
      <c r="AC62" s="125">
        <v>1</v>
      </c>
      <c r="AD62" s="125">
        <v>1</v>
      </c>
    </row>
    <row r="63" spans="1:30" ht="14.4" x14ac:dyDescent="0.3">
      <c r="A63" s="145" t="s">
        <v>111</v>
      </c>
      <c r="B63" s="125">
        <f t="shared" si="1"/>
        <v>1</v>
      </c>
      <c r="C63" s="125">
        <v>0</v>
      </c>
      <c r="D63" s="7" t="s">
        <v>28</v>
      </c>
      <c r="E63" s="16" t="s">
        <v>46</v>
      </c>
      <c r="G63" s="160"/>
      <c r="H63" s="132"/>
      <c r="I63" s="132"/>
      <c r="J63" s="157"/>
      <c r="K63" s="166"/>
      <c r="L63" s="132"/>
      <c r="M63" s="131" t="s">
        <v>84</v>
      </c>
      <c r="N63" s="157"/>
      <c r="O63"/>
      <c r="Q63" s="2" t="s">
        <v>142</v>
      </c>
      <c r="R63" t="s">
        <v>112</v>
      </c>
      <c r="S63" s="11" t="s">
        <v>127</v>
      </c>
      <c r="Y63" s="125">
        <v>1</v>
      </c>
      <c r="Z63" s="125">
        <v>1</v>
      </c>
      <c r="AA63" s="125">
        <v>1</v>
      </c>
      <c r="AB63" s="125">
        <v>1</v>
      </c>
      <c r="AC63" s="125">
        <v>1</v>
      </c>
      <c r="AD63" s="125">
        <v>1</v>
      </c>
    </row>
    <row r="64" spans="1:30" ht="14.4" x14ac:dyDescent="0.3">
      <c r="A64" s="145" t="s">
        <v>113</v>
      </c>
      <c r="B64" s="125">
        <f t="shared" si="1"/>
        <v>1</v>
      </c>
      <c r="C64" s="125">
        <v>0</v>
      </c>
      <c r="D64" s="7" t="s">
        <v>28</v>
      </c>
      <c r="E64" s="16" t="s">
        <v>46</v>
      </c>
      <c r="G64" s="160"/>
      <c r="H64" s="132"/>
      <c r="I64" s="132"/>
      <c r="J64" s="157"/>
      <c r="K64" s="166"/>
      <c r="L64" s="132"/>
      <c r="M64" s="131" t="s">
        <v>84</v>
      </c>
      <c r="N64" s="157"/>
      <c r="O64"/>
      <c r="Q64" s="2" t="s">
        <v>142</v>
      </c>
      <c r="R64" t="s">
        <v>114</v>
      </c>
      <c r="S64" s="11" t="s">
        <v>127</v>
      </c>
      <c r="Y64" s="125">
        <v>1</v>
      </c>
      <c r="Z64" s="125">
        <v>1</v>
      </c>
      <c r="AA64" s="125">
        <v>1</v>
      </c>
      <c r="AB64" s="125">
        <v>1</v>
      </c>
      <c r="AC64" s="125">
        <v>1</v>
      </c>
      <c r="AD64" s="125">
        <v>1</v>
      </c>
    </row>
    <row r="65" spans="1:30" ht="14.4" x14ac:dyDescent="0.3">
      <c r="A65" s="145" t="s">
        <v>115</v>
      </c>
      <c r="B65" s="125">
        <f t="shared" si="1"/>
        <v>1</v>
      </c>
      <c r="C65" s="125">
        <v>0</v>
      </c>
      <c r="D65" s="7" t="s">
        <v>28</v>
      </c>
      <c r="E65" s="16" t="s">
        <v>46</v>
      </c>
      <c r="G65" s="160"/>
      <c r="H65" s="132"/>
      <c r="I65" s="132"/>
      <c r="J65" s="157"/>
      <c r="K65" s="166"/>
      <c r="L65" s="132"/>
      <c r="M65" s="131" t="s">
        <v>84</v>
      </c>
      <c r="N65" s="157"/>
      <c r="O65"/>
      <c r="Q65" s="2" t="s">
        <v>142</v>
      </c>
      <c r="R65" t="s">
        <v>116</v>
      </c>
      <c r="S65" s="11" t="s">
        <v>127</v>
      </c>
      <c r="Y65" s="125">
        <v>1</v>
      </c>
      <c r="Z65" s="125">
        <v>1</v>
      </c>
      <c r="AA65" s="125">
        <v>1</v>
      </c>
      <c r="AB65" s="125">
        <v>1</v>
      </c>
      <c r="AC65" s="125">
        <v>1</v>
      </c>
      <c r="AD65" s="125">
        <v>1</v>
      </c>
    </row>
    <row r="66" spans="1:30" ht="14.4" x14ac:dyDescent="0.3">
      <c r="A66" s="145" t="s">
        <v>117</v>
      </c>
      <c r="B66" s="125">
        <f t="shared" si="1"/>
        <v>1</v>
      </c>
      <c r="C66" s="125">
        <v>0</v>
      </c>
      <c r="D66" s="7" t="s">
        <v>28</v>
      </c>
      <c r="E66" s="16" t="s">
        <v>46</v>
      </c>
      <c r="G66" s="160"/>
      <c r="H66" s="132"/>
      <c r="I66" s="132"/>
      <c r="J66" s="157"/>
      <c r="K66" s="166"/>
      <c r="L66" s="132"/>
      <c r="M66" s="131" t="s">
        <v>84</v>
      </c>
      <c r="N66" s="157"/>
      <c r="O66"/>
      <c r="Q66" s="2" t="s">
        <v>142</v>
      </c>
      <c r="R66" t="s">
        <v>118</v>
      </c>
      <c r="S66" s="11" t="s">
        <v>127</v>
      </c>
      <c r="Y66" s="125">
        <v>1</v>
      </c>
      <c r="Z66" s="125">
        <v>1</v>
      </c>
      <c r="AA66" s="125">
        <v>1</v>
      </c>
      <c r="AB66" s="125">
        <v>1</v>
      </c>
      <c r="AC66" s="125">
        <v>1</v>
      </c>
      <c r="AD66" s="125">
        <v>1</v>
      </c>
    </row>
    <row r="67" spans="1:30" ht="14.4" x14ac:dyDescent="0.3">
      <c r="A67" s="145" t="s">
        <v>119</v>
      </c>
      <c r="B67" s="125">
        <f t="shared" si="1"/>
        <v>1</v>
      </c>
      <c r="C67" s="125">
        <v>0</v>
      </c>
      <c r="D67" s="7" t="s">
        <v>28</v>
      </c>
      <c r="E67" s="16" t="s">
        <v>46</v>
      </c>
      <c r="G67" s="160"/>
      <c r="H67" s="132"/>
      <c r="I67" s="132"/>
      <c r="J67" s="157"/>
      <c r="K67" s="166"/>
      <c r="L67" s="132"/>
      <c r="M67" s="131" t="s">
        <v>84</v>
      </c>
      <c r="N67" s="157"/>
      <c r="O67"/>
      <c r="Q67" s="2" t="s">
        <v>142</v>
      </c>
      <c r="R67" t="s">
        <v>120</v>
      </c>
      <c r="S67" s="11" t="s">
        <v>127</v>
      </c>
      <c r="Y67" s="125">
        <v>1</v>
      </c>
      <c r="Z67" s="125">
        <v>1</v>
      </c>
      <c r="AA67" s="125">
        <v>1</v>
      </c>
      <c r="AB67" s="125">
        <v>1</v>
      </c>
      <c r="AC67" s="125">
        <v>1</v>
      </c>
      <c r="AD67" s="125">
        <v>1</v>
      </c>
    </row>
    <row r="68" spans="1:30" ht="14.4" x14ac:dyDescent="0.3">
      <c r="A68" s="145" t="s">
        <v>121</v>
      </c>
      <c r="B68" s="125">
        <f t="shared" si="1"/>
        <v>1</v>
      </c>
      <c r="C68" s="125">
        <v>0</v>
      </c>
      <c r="D68" s="7" t="s">
        <v>28</v>
      </c>
      <c r="E68" s="16" t="s">
        <v>46</v>
      </c>
      <c r="G68" s="160"/>
      <c r="H68" s="132"/>
      <c r="I68" s="132"/>
      <c r="J68" s="157"/>
      <c r="K68" s="166"/>
      <c r="L68" s="132"/>
      <c r="M68" s="131" t="s">
        <v>84</v>
      </c>
      <c r="N68" s="157"/>
      <c r="O68"/>
      <c r="Q68" s="2" t="s">
        <v>142</v>
      </c>
      <c r="R68" t="s">
        <v>122</v>
      </c>
      <c r="S68" s="11" t="s">
        <v>127</v>
      </c>
      <c r="Y68" s="125">
        <v>1</v>
      </c>
      <c r="Z68" s="125">
        <v>1</v>
      </c>
      <c r="AA68" s="125">
        <v>1</v>
      </c>
      <c r="AB68" s="125">
        <v>1</v>
      </c>
      <c r="AC68" s="125">
        <v>1</v>
      </c>
      <c r="AD68" s="125">
        <v>1</v>
      </c>
    </row>
    <row r="69" spans="1:30" ht="14.4" x14ac:dyDescent="0.3">
      <c r="A69" s="145" t="s">
        <v>123</v>
      </c>
      <c r="B69" s="125">
        <f t="shared" si="1"/>
        <v>1</v>
      </c>
      <c r="C69" s="125">
        <v>0</v>
      </c>
      <c r="D69" s="7" t="s">
        <v>28</v>
      </c>
      <c r="E69" s="16" t="s">
        <v>46</v>
      </c>
      <c r="G69" s="160"/>
      <c r="H69" s="132"/>
      <c r="I69" s="132"/>
      <c r="J69" s="157"/>
      <c r="K69" s="166"/>
      <c r="L69" s="132"/>
      <c r="M69" s="131" t="s">
        <v>84</v>
      </c>
      <c r="N69" s="157"/>
      <c r="O69"/>
      <c r="Q69" s="2" t="s">
        <v>142</v>
      </c>
      <c r="R69" t="s">
        <v>124</v>
      </c>
      <c r="S69" s="11" t="s">
        <v>127</v>
      </c>
      <c r="Y69" s="125">
        <v>1</v>
      </c>
      <c r="Z69" s="125">
        <v>1</v>
      </c>
      <c r="AA69" s="125">
        <v>1</v>
      </c>
      <c r="AB69" s="125">
        <v>1</v>
      </c>
      <c r="AC69" s="125">
        <v>1</v>
      </c>
      <c r="AD69" s="125">
        <v>1</v>
      </c>
    </row>
    <row r="70" spans="1:30" ht="14.4" x14ac:dyDescent="0.3">
      <c r="A70" s="145" t="s">
        <v>125</v>
      </c>
      <c r="B70" s="125">
        <f t="shared" si="1"/>
        <v>1</v>
      </c>
      <c r="C70" s="125">
        <v>0</v>
      </c>
      <c r="D70" s="7" t="s">
        <v>28</v>
      </c>
      <c r="E70" s="16" t="s">
        <v>46</v>
      </c>
      <c r="G70" s="160"/>
      <c r="H70" s="132"/>
      <c r="I70" s="132"/>
      <c r="J70" s="157"/>
      <c r="K70" s="166"/>
      <c r="L70" s="132"/>
      <c r="M70" s="131" t="s">
        <v>84</v>
      </c>
      <c r="N70" s="157"/>
      <c r="O70"/>
      <c r="Q70" s="2" t="s">
        <v>142</v>
      </c>
      <c r="R70" t="s">
        <v>126</v>
      </c>
      <c r="S70" s="11" t="s">
        <v>127</v>
      </c>
      <c r="Y70" s="125">
        <v>1</v>
      </c>
      <c r="Z70" s="125">
        <v>1</v>
      </c>
      <c r="AA70" s="125">
        <v>1</v>
      </c>
      <c r="AB70" s="125">
        <v>1</v>
      </c>
      <c r="AC70" s="125">
        <v>1</v>
      </c>
      <c r="AD70" s="125">
        <v>1</v>
      </c>
    </row>
    <row r="71" spans="1:30" ht="14.4" x14ac:dyDescent="0.3">
      <c r="A71" s="145" t="s">
        <v>92</v>
      </c>
      <c r="B71" s="125">
        <f t="shared" si="1"/>
        <v>1</v>
      </c>
      <c r="C71" s="125">
        <v>0</v>
      </c>
      <c r="D71" s="7" t="s">
        <v>28</v>
      </c>
      <c r="E71" s="16" t="s">
        <v>93</v>
      </c>
      <c r="G71" s="160"/>
      <c r="H71" s="132"/>
      <c r="I71" s="132"/>
      <c r="J71" s="157"/>
      <c r="K71" s="166"/>
      <c r="L71" s="132"/>
      <c r="M71" s="131" t="s">
        <v>84</v>
      </c>
      <c r="N71" s="157"/>
      <c r="O71"/>
      <c r="P71" s="2" t="s">
        <v>142</v>
      </c>
      <c r="Q71" s="2" t="s">
        <v>94</v>
      </c>
      <c r="R71" t="s">
        <v>492</v>
      </c>
      <c r="S71" s="11" t="s">
        <v>310</v>
      </c>
      <c r="Y71" s="125">
        <v>1</v>
      </c>
      <c r="Z71" s="125">
        <v>1</v>
      </c>
      <c r="AA71" s="125">
        <v>1</v>
      </c>
      <c r="AB71" s="125">
        <v>1</v>
      </c>
      <c r="AC71" s="125">
        <v>1</v>
      </c>
      <c r="AD71" s="125">
        <v>1</v>
      </c>
    </row>
    <row r="72" spans="1:30" ht="14.4" x14ac:dyDescent="0.3">
      <c r="A72" s="145" t="s">
        <v>493</v>
      </c>
      <c r="B72" s="125">
        <f t="shared" si="1"/>
        <v>1</v>
      </c>
      <c r="C72" s="125">
        <v>0</v>
      </c>
      <c r="D72" s="7" t="s">
        <v>28</v>
      </c>
      <c r="E72" s="16" t="s">
        <v>494</v>
      </c>
      <c r="G72" s="160"/>
      <c r="H72" s="132"/>
      <c r="I72" s="132"/>
      <c r="J72" s="157"/>
      <c r="K72" s="166"/>
      <c r="L72" s="132"/>
      <c r="M72" s="131" t="s">
        <v>84</v>
      </c>
      <c r="N72" s="157"/>
      <c r="O72"/>
      <c r="R72" t="s">
        <v>495</v>
      </c>
      <c r="S72" s="11" t="s">
        <v>310</v>
      </c>
      <c r="Y72" s="125">
        <v>1</v>
      </c>
      <c r="Z72" s="125">
        <v>1</v>
      </c>
      <c r="AA72" s="125">
        <v>1</v>
      </c>
      <c r="AB72" s="125">
        <v>1</v>
      </c>
      <c r="AC72" s="125">
        <v>1</v>
      </c>
      <c r="AD72" s="125">
        <v>1</v>
      </c>
    </row>
    <row r="73" spans="1:30" s="38" customFormat="1" ht="14.4" x14ac:dyDescent="0.3">
      <c r="A73" s="146" t="s">
        <v>496</v>
      </c>
      <c r="B73" s="133">
        <f t="shared" si="1"/>
        <v>1</v>
      </c>
      <c r="C73" s="133">
        <v>0</v>
      </c>
      <c r="D73" s="38" t="s">
        <v>28</v>
      </c>
      <c r="E73" s="134" t="s">
        <v>494</v>
      </c>
      <c r="F73" s="134"/>
      <c r="G73" s="169"/>
      <c r="H73" s="135"/>
      <c r="I73" s="135"/>
      <c r="J73" s="159"/>
      <c r="K73" s="167"/>
      <c r="L73" s="135"/>
      <c r="M73" s="153" t="s">
        <v>84</v>
      </c>
      <c r="N73" s="159"/>
      <c r="O73" s="152"/>
      <c r="P73" s="136"/>
      <c r="Q73" s="136"/>
      <c r="R73" s="152" t="s">
        <v>497</v>
      </c>
      <c r="S73" s="99" t="s">
        <v>310</v>
      </c>
      <c r="Y73" s="133">
        <v>1</v>
      </c>
      <c r="Z73" s="133">
        <v>1</v>
      </c>
      <c r="AA73" s="133">
        <v>1</v>
      </c>
      <c r="AB73" s="133">
        <v>1</v>
      </c>
      <c r="AC73" s="133">
        <v>1</v>
      </c>
      <c r="AD73" s="133">
        <v>1</v>
      </c>
    </row>
    <row r="74" spans="1:30" s="5" customFormat="1" ht="14.4" x14ac:dyDescent="0.3">
      <c r="E74" s="122"/>
      <c r="F74" s="122"/>
      <c r="G74" s="156"/>
      <c r="H74" s="132"/>
      <c r="I74" s="132"/>
      <c r="J74" s="157"/>
      <c r="K74" s="166"/>
      <c r="L74" s="132"/>
      <c r="M74" s="132"/>
      <c r="N74" s="157"/>
      <c r="P74" s="2"/>
      <c r="Q74" s="2"/>
      <c r="S74" s="121"/>
    </row>
    <row r="75" spans="1:30" s="5" customFormat="1" ht="14.4" x14ac:dyDescent="0.3">
      <c r="E75" s="122"/>
      <c r="F75" s="122"/>
      <c r="G75" s="156"/>
      <c r="H75" s="132"/>
      <c r="I75" s="132"/>
      <c r="J75" s="157"/>
      <c r="K75" s="166"/>
      <c r="L75" s="132"/>
      <c r="M75" s="132"/>
      <c r="N75" s="157"/>
      <c r="P75" s="2"/>
      <c r="Q75" s="2"/>
      <c r="S75" s="121"/>
    </row>
    <row r="76" spans="1:30" s="5" customFormat="1" ht="14.4" x14ac:dyDescent="0.3">
      <c r="E76" s="122"/>
      <c r="F76" s="122"/>
      <c r="G76" s="156"/>
      <c r="H76" s="132"/>
      <c r="I76" s="132"/>
      <c r="J76" s="157"/>
      <c r="K76" s="166"/>
      <c r="L76" s="132"/>
      <c r="M76" s="132"/>
      <c r="N76" s="157"/>
      <c r="P76" s="2"/>
      <c r="Q76" s="2"/>
      <c r="S76" s="121"/>
    </row>
    <row r="77" spans="1:30" s="5" customFormat="1" ht="14.4" x14ac:dyDescent="0.3">
      <c r="E77" s="122"/>
      <c r="F77" s="122"/>
      <c r="G77" s="156"/>
      <c r="H77" s="132"/>
      <c r="I77" s="132"/>
      <c r="J77" s="157"/>
      <c r="K77" s="166"/>
      <c r="L77" s="132"/>
      <c r="M77" s="132"/>
      <c r="N77" s="157"/>
      <c r="P77" s="2"/>
      <c r="Q77" s="2"/>
      <c r="S77" s="121"/>
    </row>
    <row r="78" spans="1:30" s="5" customFormat="1" ht="14.4" x14ac:dyDescent="0.3">
      <c r="E78" s="122"/>
      <c r="F78" s="122"/>
      <c r="G78" s="156"/>
      <c r="H78" s="132"/>
      <c r="I78" s="132"/>
      <c r="J78" s="157"/>
      <c r="K78" s="166"/>
      <c r="L78" s="132"/>
      <c r="M78" s="132"/>
      <c r="N78" s="157"/>
      <c r="P78" s="2"/>
      <c r="Q78" s="2"/>
      <c r="S78" s="121"/>
    </row>
    <row r="79" spans="1:30" s="5" customFormat="1" ht="14.4" x14ac:dyDescent="0.3">
      <c r="E79" s="122"/>
      <c r="F79" s="122"/>
      <c r="G79" s="156"/>
      <c r="H79" s="132"/>
      <c r="I79" s="132"/>
      <c r="J79" s="157"/>
      <c r="K79" s="166"/>
      <c r="L79" s="132"/>
      <c r="M79" s="132"/>
      <c r="N79" s="157"/>
      <c r="P79" s="2"/>
      <c r="Q79" s="2"/>
      <c r="S79" s="121"/>
    </row>
    <row r="80" spans="1:30" s="5" customFormat="1" ht="14.4" x14ac:dyDescent="0.3">
      <c r="E80" s="122"/>
      <c r="F80" s="122"/>
      <c r="G80" s="156"/>
      <c r="H80" s="132"/>
      <c r="I80" s="132"/>
      <c r="J80" s="157"/>
      <c r="K80" s="166"/>
      <c r="L80" s="132"/>
      <c r="M80" s="132"/>
      <c r="N80" s="157"/>
      <c r="P80" s="2"/>
      <c r="Q80" s="2"/>
      <c r="S80" s="121"/>
    </row>
    <row r="81" spans="5:19" s="5" customFormat="1" x14ac:dyDescent="0.3">
      <c r="E81" s="122"/>
      <c r="F81" s="122"/>
      <c r="G81" s="68"/>
      <c r="H81" s="29"/>
      <c r="I81" s="29"/>
      <c r="J81" s="69"/>
      <c r="K81" s="68"/>
      <c r="L81" s="29"/>
      <c r="M81" s="29"/>
      <c r="N81" s="69"/>
      <c r="P81" s="2"/>
      <c r="Q81" s="2"/>
      <c r="S81" s="121"/>
    </row>
    <row r="82" spans="5:19" s="5" customFormat="1" x14ac:dyDescent="0.3">
      <c r="E82" s="122"/>
      <c r="F82" s="122"/>
      <c r="G82" s="68"/>
      <c r="H82" s="29"/>
      <c r="I82" s="29"/>
      <c r="J82" s="69"/>
      <c r="K82" s="68"/>
      <c r="L82" s="29"/>
      <c r="M82" s="29"/>
      <c r="N82" s="69"/>
      <c r="P82" s="2"/>
      <c r="Q82" s="2"/>
      <c r="S82" s="121"/>
    </row>
    <row r="83" spans="5:19" s="5" customFormat="1" x14ac:dyDescent="0.3">
      <c r="E83" s="122"/>
      <c r="F83" s="122"/>
      <c r="G83" s="68"/>
      <c r="H83" s="29"/>
      <c r="I83" s="29"/>
      <c r="J83" s="69"/>
      <c r="K83" s="68"/>
      <c r="L83" s="29"/>
      <c r="M83" s="29"/>
      <c r="N83" s="69"/>
      <c r="P83" s="2"/>
      <c r="Q83" s="2"/>
      <c r="S83" s="121"/>
    </row>
    <row r="84" spans="5:19" s="5" customFormat="1" x14ac:dyDescent="0.3">
      <c r="E84" s="122"/>
      <c r="F84" s="122"/>
      <c r="G84" s="68"/>
      <c r="H84" s="29"/>
      <c r="I84" s="29"/>
      <c r="J84" s="69"/>
      <c r="K84" s="68"/>
      <c r="L84" s="29"/>
      <c r="M84" s="29"/>
      <c r="N84" s="69"/>
      <c r="P84" s="2"/>
      <c r="Q84" s="2"/>
      <c r="S84" s="121"/>
    </row>
    <row r="85" spans="5:19" s="5" customFormat="1" x14ac:dyDescent="0.3">
      <c r="E85" s="122"/>
      <c r="F85" s="122"/>
      <c r="G85" s="68"/>
      <c r="H85" s="29"/>
      <c r="I85" s="29"/>
      <c r="J85" s="69"/>
      <c r="K85" s="68"/>
      <c r="L85" s="29"/>
      <c r="M85" s="29"/>
      <c r="N85" s="69"/>
      <c r="P85" s="2"/>
      <c r="Q85" s="2"/>
      <c r="S85" s="121"/>
    </row>
    <row r="86" spans="5:19" s="5" customFormat="1" x14ac:dyDescent="0.3">
      <c r="E86" s="122"/>
      <c r="F86" s="122"/>
      <c r="G86" s="68"/>
      <c r="H86" s="29"/>
      <c r="I86" s="29"/>
      <c r="J86" s="69"/>
      <c r="K86" s="68"/>
      <c r="L86" s="29"/>
      <c r="M86" s="29"/>
      <c r="N86" s="69"/>
      <c r="P86" s="2"/>
      <c r="Q86" s="2"/>
      <c r="S86" s="121"/>
    </row>
    <row r="87" spans="5:19" s="5" customFormat="1" x14ac:dyDescent="0.3">
      <c r="E87" s="122"/>
      <c r="F87" s="122"/>
      <c r="G87" s="68"/>
      <c r="H87" s="29"/>
      <c r="I87" s="29"/>
      <c r="J87" s="69"/>
      <c r="K87" s="68"/>
      <c r="L87" s="29"/>
      <c r="M87" s="29"/>
      <c r="N87" s="69"/>
      <c r="P87" s="2"/>
      <c r="Q87" s="2"/>
      <c r="S87" s="121"/>
    </row>
    <row r="88" spans="5:19" s="5" customFormat="1" x14ac:dyDescent="0.3">
      <c r="E88" s="122"/>
      <c r="F88" s="122"/>
      <c r="G88" s="68"/>
      <c r="H88" s="29"/>
      <c r="I88" s="29"/>
      <c r="J88" s="69"/>
      <c r="K88" s="68"/>
      <c r="L88" s="29"/>
      <c r="M88" s="29"/>
      <c r="N88" s="69"/>
      <c r="P88" s="2"/>
      <c r="Q88" s="2"/>
      <c r="S88" s="121"/>
    </row>
    <row r="89" spans="5:19" s="5" customFormat="1" x14ac:dyDescent="0.3">
      <c r="E89" s="122"/>
      <c r="F89" s="122"/>
      <c r="G89" s="68"/>
      <c r="H89" s="29"/>
      <c r="I89" s="29"/>
      <c r="J89" s="69"/>
      <c r="K89" s="68"/>
      <c r="L89" s="29"/>
      <c r="M89" s="29"/>
      <c r="N89" s="69"/>
      <c r="P89" s="2"/>
      <c r="Q89" s="2"/>
      <c r="S89" s="121"/>
    </row>
    <row r="90" spans="5:19" s="5" customFormat="1" x14ac:dyDescent="0.3">
      <c r="E90" s="122"/>
      <c r="F90" s="122"/>
      <c r="G90" s="68"/>
      <c r="H90" s="29"/>
      <c r="I90" s="29"/>
      <c r="J90" s="69"/>
      <c r="K90" s="68"/>
      <c r="L90" s="29"/>
      <c r="M90" s="29"/>
      <c r="N90" s="69"/>
      <c r="P90" s="2"/>
      <c r="Q90" s="2"/>
      <c r="S90" s="121"/>
    </row>
    <row r="91" spans="5:19" s="5" customFormat="1" x14ac:dyDescent="0.3">
      <c r="E91" s="122"/>
      <c r="F91" s="122"/>
      <c r="G91" s="68"/>
      <c r="H91" s="29"/>
      <c r="I91" s="29"/>
      <c r="J91" s="69"/>
      <c r="K91" s="68"/>
      <c r="L91" s="29"/>
      <c r="M91" s="29"/>
      <c r="N91" s="69"/>
      <c r="P91" s="2"/>
      <c r="Q91" s="2"/>
      <c r="S91" s="121"/>
    </row>
    <row r="92" spans="5:19" s="5" customFormat="1" x14ac:dyDescent="0.3">
      <c r="E92" s="122"/>
      <c r="F92" s="122"/>
      <c r="G92" s="68"/>
      <c r="H92" s="29"/>
      <c r="I92" s="29"/>
      <c r="J92" s="69"/>
      <c r="K92" s="68"/>
      <c r="L92" s="29"/>
      <c r="M92" s="29"/>
      <c r="N92" s="69"/>
      <c r="P92" s="2"/>
      <c r="Q92" s="2"/>
      <c r="S92" s="121"/>
    </row>
    <row r="93" spans="5:19" s="5" customFormat="1" x14ac:dyDescent="0.3">
      <c r="E93" s="122"/>
      <c r="F93" s="122"/>
      <c r="G93" s="68"/>
      <c r="H93" s="29"/>
      <c r="I93" s="29"/>
      <c r="J93" s="69"/>
      <c r="K93" s="68"/>
      <c r="L93" s="29"/>
      <c r="M93" s="29"/>
      <c r="N93" s="69"/>
      <c r="P93" s="6"/>
      <c r="Q93" s="6"/>
      <c r="S93" s="121"/>
    </row>
    <row r="94" spans="5:19" s="5" customFormat="1" x14ac:dyDescent="0.3">
      <c r="E94" s="122"/>
      <c r="F94" s="122"/>
      <c r="G94" s="68"/>
      <c r="H94" s="29"/>
      <c r="I94" s="29"/>
      <c r="J94" s="69"/>
      <c r="K94" s="68"/>
      <c r="L94" s="29"/>
      <c r="M94" s="29"/>
      <c r="N94" s="69"/>
      <c r="P94" s="6"/>
      <c r="Q94" s="6"/>
      <c r="S94" s="121"/>
    </row>
    <row r="95" spans="5:19" s="5" customFormat="1" x14ac:dyDescent="0.3">
      <c r="E95" s="122"/>
      <c r="F95" s="122"/>
      <c r="G95" s="68"/>
      <c r="H95" s="29"/>
      <c r="I95" s="29"/>
      <c r="J95" s="69"/>
      <c r="K95" s="68"/>
      <c r="L95" s="29"/>
      <c r="M95" s="29"/>
      <c r="N95" s="69"/>
      <c r="P95" s="6"/>
      <c r="Q95" s="6"/>
      <c r="S95" s="121"/>
    </row>
    <row r="96" spans="5:19" s="5" customFormat="1" x14ac:dyDescent="0.3">
      <c r="E96" s="122"/>
      <c r="F96" s="122"/>
      <c r="G96" s="68"/>
      <c r="H96" s="29"/>
      <c r="I96" s="29"/>
      <c r="J96" s="69"/>
      <c r="K96" s="68"/>
      <c r="L96" s="29"/>
      <c r="M96" s="29"/>
      <c r="N96" s="69"/>
      <c r="P96" s="6"/>
      <c r="Q96" s="6"/>
      <c r="S96" s="121"/>
    </row>
    <row r="97" spans="5:19" s="5" customFormat="1" x14ac:dyDescent="0.3">
      <c r="E97" s="122"/>
      <c r="F97" s="122"/>
      <c r="G97" s="68"/>
      <c r="H97" s="29"/>
      <c r="I97" s="29"/>
      <c r="J97" s="69"/>
      <c r="K97" s="68"/>
      <c r="L97" s="29"/>
      <c r="M97" s="29"/>
      <c r="N97" s="69"/>
      <c r="P97" s="6"/>
      <c r="Q97" s="6"/>
      <c r="S97" s="121"/>
    </row>
    <row r="98" spans="5:19" s="5" customFormat="1" x14ac:dyDescent="0.3">
      <c r="E98" s="122"/>
      <c r="F98" s="122"/>
      <c r="G98" s="68"/>
      <c r="H98" s="29"/>
      <c r="I98" s="29"/>
      <c r="J98" s="69"/>
      <c r="K98" s="68"/>
      <c r="L98" s="29"/>
      <c r="M98" s="29"/>
      <c r="N98" s="69"/>
      <c r="P98" s="6"/>
      <c r="Q98" s="6"/>
      <c r="S98" s="121"/>
    </row>
    <row r="99" spans="5:19" s="5" customFormat="1" x14ac:dyDescent="0.3">
      <c r="E99" s="122"/>
      <c r="F99" s="122"/>
      <c r="G99" s="68"/>
      <c r="H99" s="29"/>
      <c r="I99" s="29"/>
      <c r="J99" s="69"/>
      <c r="K99" s="68"/>
      <c r="L99" s="29"/>
      <c r="M99" s="29"/>
      <c r="N99" s="69"/>
      <c r="P99" s="6"/>
      <c r="Q99" s="6"/>
      <c r="S99" s="121"/>
    </row>
    <row r="100" spans="5:19" s="5" customFormat="1" x14ac:dyDescent="0.3">
      <c r="E100" s="122"/>
      <c r="F100" s="122"/>
      <c r="G100" s="68"/>
      <c r="H100" s="29"/>
      <c r="I100" s="29"/>
      <c r="J100" s="69"/>
      <c r="K100" s="68"/>
      <c r="L100" s="29"/>
      <c r="M100" s="29"/>
      <c r="N100" s="69"/>
      <c r="P100" s="6"/>
      <c r="Q100" s="6"/>
      <c r="S100" s="121"/>
    </row>
    <row r="101" spans="5:19" s="5" customFormat="1" x14ac:dyDescent="0.3">
      <c r="E101" s="122"/>
      <c r="F101" s="122"/>
      <c r="G101" s="68"/>
      <c r="H101" s="29"/>
      <c r="I101" s="29"/>
      <c r="J101" s="69"/>
      <c r="K101" s="68"/>
      <c r="L101" s="29"/>
      <c r="M101" s="29"/>
      <c r="N101" s="69"/>
      <c r="P101" s="6"/>
      <c r="Q101" s="6"/>
      <c r="S101" s="121"/>
    </row>
    <row r="102" spans="5:19" s="5" customFormat="1" x14ac:dyDescent="0.3">
      <c r="E102" s="122"/>
      <c r="F102" s="122"/>
      <c r="G102" s="68"/>
      <c r="H102" s="29"/>
      <c r="I102" s="29"/>
      <c r="J102" s="69"/>
      <c r="K102" s="68"/>
      <c r="L102" s="29"/>
      <c r="M102" s="29"/>
      <c r="N102" s="69"/>
      <c r="P102" s="6"/>
      <c r="Q102" s="6"/>
      <c r="S102" s="121"/>
    </row>
    <row r="103" spans="5:19" s="5" customFormat="1" x14ac:dyDescent="0.3">
      <c r="E103" s="122"/>
      <c r="F103" s="122"/>
      <c r="G103" s="68"/>
      <c r="H103" s="29"/>
      <c r="I103" s="29"/>
      <c r="J103" s="69"/>
      <c r="K103" s="68"/>
      <c r="L103" s="29"/>
      <c r="M103" s="29"/>
      <c r="N103" s="69"/>
      <c r="P103" s="6"/>
      <c r="Q103" s="6"/>
      <c r="S103" s="121"/>
    </row>
    <row r="104" spans="5:19" s="5" customFormat="1" x14ac:dyDescent="0.3">
      <c r="E104" s="122"/>
      <c r="F104" s="122"/>
      <c r="G104" s="68"/>
      <c r="H104" s="29"/>
      <c r="I104" s="29"/>
      <c r="J104" s="69"/>
      <c r="K104" s="68"/>
      <c r="L104" s="29"/>
      <c r="M104" s="29"/>
      <c r="N104" s="69"/>
      <c r="P104" s="6"/>
      <c r="Q104" s="6"/>
      <c r="S104" s="121"/>
    </row>
    <row r="105" spans="5:19" s="5" customFormat="1" x14ac:dyDescent="0.3">
      <c r="E105" s="122"/>
      <c r="F105" s="122"/>
      <c r="G105" s="68"/>
      <c r="H105" s="29"/>
      <c r="I105" s="29"/>
      <c r="J105" s="69"/>
      <c r="K105" s="68"/>
      <c r="L105" s="29"/>
      <c r="M105" s="29"/>
      <c r="N105" s="69"/>
      <c r="P105" s="6"/>
      <c r="Q105" s="6"/>
      <c r="S105" s="121"/>
    </row>
    <row r="106" spans="5:19" s="5" customFormat="1" x14ac:dyDescent="0.3">
      <c r="E106" s="122"/>
      <c r="F106" s="122"/>
      <c r="G106" s="68"/>
      <c r="H106" s="29"/>
      <c r="I106" s="29"/>
      <c r="J106" s="69"/>
      <c r="K106" s="68"/>
      <c r="L106" s="29"/>
      <c r="M106" s="29"/>
      <c r="N106" s="69"/>
      <c r="P106" s="6"/>
      <c r="Q106" s="6"/>
      <c r="S106" s="121"/>
    </row>
    <row r="107" spans="5:19" s="5" customFormat="1" x14ac:dyDescent="0.3">
      <c r="E107" s="122"/>
      <c r="F107" s="122"/>
      <c r="G107" s="68"/>
      <c r="H107" s="29"/>
      <c r="I107" s="29"/>
      <c r="J107" s="69"/>
      <c r="K107" s="68"/>
      <c r="L107" s="29"/>
      <c r="M107" s="29"/>
      <c r="N107" s="69"/>
      <c r="P107" s="6"/>
      <c r="Q107" s="6"/>
      <c r="S107" s="121"/>
    </row>
    <row r="108" spans="5:19" s="5" customFormat="1" x14ac:dyDescent="0.3">
      <c r="E108" s="122"/>
      <c r="F108" s="122"/>
      <c r="G108" s="68"/>
      <c r="H108" s="29"/>
      <c r="I108" s="29"/>
      <c r="J108" s="69"/>
      <c r="K108" s="68"/>
      <c r="L108" s="29"/>
      <c r="M108" s="29"/>
      <c r="N108" s="69"/>
      <c r="P108" s="6"/>
      <c r="Q108" s="6"/>
      <c r="S108" s="121"/>
    </row>
    <row r="109" spans="5:19" s="5" customFormat="1" x14ac:dyDescent="0.3">
      <c r="E109" s="122"/>
      <c r="F109" s="122"/>
      <c r="G109" s="68"/>
      <c r="H109" s="29"/>
      <c r="I109" s="29"/>
      <c r="J109" s="69"/>
      <c r="K109" s="68"/>
      <c r="L109" s="29"/>
      <c r="M109" s="29"/>
      <c r="N109" s="69"/>
      <c r="P109" s="6"/>
      <c r="Q109" s="6"/>
      <c r="S109" s="121"/>
    </row>
    <row r="110" spans="5:19" s="5" customFormat="1" x14ac:dyDescent="0.3">
      <c r="E110" s="122"/>
      <c r="F110" s="122"/>
      <c r="G110" s="68"/>
      <c r="H110" s="29"/>
      <c r="I110" s="29"/>
      <c r="J110" s="69"/>
      <c r="K110" s="68"/>
      <c r="L110" s="29"/>
      <c r="M110" s="29"/>
      <c r="N110" s="69"/>
      <c r="P110" s="6"/>
      <c r="Q110" s="6"/>
      <c r="S110" s="121"/>
    </row>
    <row r="111" spans="5:19" s="5" customFormat="1" x14ac:dyDescent="0.3">
      <c r="E111" s="122"/>
      <c r="F111" s="122"/>
      <c r="G111" s="68"/>
      <c r="H111" s="29"/>
      <c r="I111" s="29"/>
      <c r="J111" s="69"/>
      <c r="K111" s="68"/>
      <c r="L111" s="29"/>
      <c r="M111" s="29"/>
      <c r="N111" s="69"/>
      <c r="P111" s="6"/>
      <c r="Q111" s="6"/>
      <c r="S111" s="121"/>
    </row>
    <row r="112" spans="5:19" s="5" customFormat="1" x14ac:dyDescent="0.3">
      <c r="E112" s="122"/>
      <c r="F112" s="122"/>
      <c r="G112" s="68"/>
      <c r="H112" s="29"/>
      <c r="I112" s="29"/>
      <c r="J112" s="69"/>
      <c r="K112" s="68"/>
      <c r="L112" s="29"/>
      <c r="M112" s="29"/>
      <c r="N112" s="69"/>
      <c r="P112" s="6"/>
      <c r="Q112" s="6"/>
      <c r="S112" s="121"/>
    </row>
    <row r="113" spans="5:19" s="5" customFormat="1" x14ac:dyDescent="0.3">
      <c r="E113" s="122"/>
      <c r="F113" s="122"/>
      <c r="G113" s="68"/>
      <c r="H113" s="29"/>
      <c r="I113" s="29"/>
      <c r="J113" s="69"/>
      <c r="K113" s="68"/>
      <c r="L113" s="29"/>
      <c r="M113" s="29"/>
      <c r="N113" s="69"/>
      <c r="P113" s="6"/>
      <c r="Q113" s="6"/>
      <c r="S113" s="121"/>
    </row>
    <row r="114" spans="5:19" s="5" customFormat="1" x14ac:dyDescent="0.3">
      <c r="E114" s="122"/>
      <c r="F114" s="122"/>
      <c r="G114" s="68"/>
      <c r="H114" s="29"/>
      <c r="I114" s="29"/>
      <c r="J114" s="69"/>
      <c r="K114" s="68"/>
      <c r="L114" s="29"/>
      <c r="M114" s="29"/>
      <c r="N114" s="69"/>
      <c r="P114" s="6"/>
      <c r="Q114" s="6"/>
      <c r="S114" s="121"/>
    </row>
    <row r="115" spans="5:19" x14ac:dyDescent="0.3">
      <c r="G115" s="74"/>
      <c r="J115" s="75"/>
      <c r="K115" s="74"/>
      <c r="N115" s="75"/>
    </row>
    <row r="116" spans="5:19" x14ac:dyDescent="0.3">
      <c r="G116" s="74"/>
      <c r="J116" s="75"/>
      <c r="K116" s="74"/>
      <c r="N116" s="75"/>
    </row>
    <row r="117" spans="5:19" x14ac:dyDescent="0.3">
      <c r="G117" s="74"/>
      <c r="J117" s="75"/>
      <c r="K117" s="74"/>
      <c r="N117" s="75"/>
    </row>
    <row r="118" spans="5:19" x14ac:dyDescent="0.3">
      <c r="G118" s="74"/>
      <c r="J118" s="75"/>
      <c r="K118" s="74"/>
      <c r="N118" s="75"/>
    </row>
    <row r="119" spans="5:19" x14ac:dyDescent="0.3">
      <c r="G119" s="74"/>
      <c r="J119" s="75"/>
      <c r="K119" s="74"/>
      <c r="N119" s="75"/>
    </row>
    <row r="120" spans="5:19" x14ac:dyDescent="0.3">
      <c r="G120" s="74"/>
      <c r="J120" s="75"/>
      <c r="K120" s="74"/>
      <c r="N120" s="75"/>
    </row>
    <row r="121" spans="5:19" x14ac:dyDescent="0.3">
      <c r="G121" s="74"/>
      <c r="J121" s="75"/>
      <c r="K121" s="74"/>
      <c r="N121" s="75"/>
    </row>
    <row r="122" spans="5:19" x14ac:dyDescent="0.3">
      <c r="G122" s="74"/>
      <c r="J122" s="75"/>
      <c r="K122" s="74"/>
      <c r="N122" s="75"/>
    </row>
    <row r="123" spans="5:19" x14ac:dyDescent="0.3">
      <c r="G123" s="74"/>
      <c r="J123" s="75"/>
      <c r="K123" s="74"/>
      <c r="N123" s="75"/>
    </row>
    <row r="124" spans="5:19" x14ac:dyDescent="0.3">
      <c r="G124" s="74"/>
      <c r="J124" s="75"/>
      <c r="K124" s="74"/>
      <c r="N124" s="75"/>
    </row>
    <row r="125" spans="5:19" x14ac:dyDescent="0.3">
      <c r="G125" s="74"/>
      <c r="J125" s="75"/>
      <c r="K125" s="74"/>
      <c r="N125" s="75"/>
    </row>
    <row r="126" spans="5:19" x14ac:dyDescent="0.3">
      <c r="G126" s="74"/>
      <c r="J126" s="75"/>
      <c r="K126" s="74"/>
      <c r="N126" s="75"/>
    </row>
    <row r="127" spans="5:19" x14ac:dyDescent="0.3">
      <c r="G127" s="74"/>
      <c r="J127" s="75"/>
      <c r="K127" s="74"/>
      <c r="N127" s="75"/>
    </row>
    <row r="128" spans="5:19" x14ac:dyDescent="0.3">
      <c r="G128" s="74"/>
      <c r="J128" s="75"/>
      <c r="K128" s="74"/>
      <c r="N128" s="75"/>
    </row>
    <row r="129" spans="7:14" x14ac:dyDescent="0.3">
      <c r="G129" s="74"/>
      <c r="J129" s="75"/>
      <c r="K129" s="74"/>
      <c r="N129" s="75"/>
    </row>
    <row r="130" spans="7:14" x14ac:dyDescent="0.3">
      <c r="G130" s="74"/>
      <c r="J130" s="75"/>
      <c r="K130" s="74"/>
      <c r="N130" s="75"/>
    </row>
    <row r="131" spans="7:14" x14ac:dyDescent="0.3">
      <c r="G131" s="74"/>
      <c r="J131" s="75"/>
      <c r="K131" s="74"/>
      <c r="N131" s="75"/>
    </row>
    <row r="132" spans="7:14" x14ac:dyDescent="0.3">
      <c r="G132" s="74"/>
      <c r="J132" s="75"/>
      <c r="K132" s="74"/>
      <c r="N132" s="75"/>
    </row>
    <row r="133" spans="7:14" x14ac:dyDescent="0.3">
      <c r="G133" s="74"/>
      <c r="J133" s="75"/>
      <c r="K133" s="74"/>
      <c r="N133" s="75"/>
    </row>
    <row r="134" spans="7:14" x14ac:dyDescent="0.3">
      <c r="G134" s="74"/>
      <c r="J134" s="75"/>
      <c r="K134" s="74"/>
      <c r="N134" s="75"/>
    </row>
    <row r="135" spans="7:14" x14ac:dyDescent="0.3">
      <c r="G135" s="74"/>
      <c r="J135" s="75"/>
      <c r="K135" s="74"/>
      <c r="N135" s="75"/>
    </row>
    <row r="136" spans="7:14" x14ac:dyDescent="0.3">
      <c r="G136" s="74"/>
      <c r="J136" s="75"/>
      <c r="K136" s="74"/>
      <c r="N136" s="75"/>
    </row>
    <row r="137" spans="7:14" x14ac:dyDescent="0.3">
      <c r="G137" s="74"/>
      <c r="J137" s="75"/>
      <c r="K137" s="74"/>
      <c r="N137" s="75"/>
    </row>
    <row r="138" spans="7:14" x14ac:dyDescent="0.3">
      <c r="G138" s="74"/>
      <c r="J138" s="75"/>
      <c r="K138" s="74"/>
      <c r="N138" s="75"/>
    </row>
    <row r="139" spans="7:14" x14ac:dyDescent="0.3">
      <c r="G139" s="74"/>
      <c r="J139" s="75"/>
      <c r="K139" s="74"/>
      <c r="N139" s="75"/>
    </row>
    <row r="140" spans="7:14" x14ac:dyDescent="0.3">
      <c r="G140" s="74"/>
      <c r="J140" s="75"/>
      <c r="K140" s="74"/>
      <c r="N140" s="75"/>
    </row>
    <row r="141" spans="7:14" x14ac:dyDescent="0.3">
      <c r="G141" s="74"/>
      <c r="J141" s="75"/>
      <c r="K141" s="74"/>
      <c r="N141" s="75"/>
    </row>
    <row r="142" spans="7:14" x14ac:dyDescent="0.3">
      <c r="G142" s="74"/>
      <c r="J142" s="75"/>
      <c r="K142" s="74"/>
      <c r="N142" s="75"/>
    </row>
    <row r="143" spans="7:14" x14ac:dyDescent="0.3">
      <c r="G143" s="74"/>
      <c r="J143" s="75"/>
      <c r="K143" s="74"/>
      <c r="N143" s="75"/>
    </row>
    <row r="144" spans="7:14" x14ac:dyDescent="0.3">
      <c r="G144" s="74"/>
      <c r="J144" s="75"/>
      <c r="K144" s="74"/>
      <c r="N144" s="75"/>
    </row>
    <row r="145" spans="7:14" x14ac:dyDescent="0.3">
      <c r="G145" s="74"/>
      <c r="J145" s="75"/>
      <c r="K145" s="74"/>
      <c r="N145" s="75"/>
    </row>
    <row r="146" spans="7:14" x14ac:dyDescent="0.3">
      <c r="G146" s="74"/>
      <c r="J146" s="75"/>
      <c r="K146" s="74"/>
      <c r="N146" s="75"/>
    </row>
    <row r="147" spans="7:14" x14ac:dyDescent="0.3">
      <c r="G147" s="74"/>
      <c r="J147" s="75"/>
      <c r="K147" s="74"/>
      <c r="N147" s="75"/>
    </row>
    <row r="148" spans="7:14" x14ac:dyDescent="0.3">
      <c r="G148" s="74"/>
      <c r="J148" s="75"/>
      <c r="K148" s="74"/>
      <c r="N148" s="75"/>
    </row>
    <row r="149" spans="7:14" x14ac:dyDescent="0.3">
      <c r="G149" s="74"/>
      <c r="J149" s="75"/>
      <c r="K149" s="74"/>
      <c r="N149" s="75"/>
    </row>
    <row r="150" spans="7:14" x14ac:dyDescent="0.3">
      <c r="G150" s="74"/>
      <c r="J150" s="75"/>
      <c r="K150" s="74"/>
      <c r="N150" s="75"/>
    </row>
    <row r="151" spans="7:14" x14ac:dyDescent="0.3">
      <c r="G151" s="74"/>
      <c r="J151" s="75"/>
      <c r="K151" s="74"/>
      <c r="N151" s="75"/>
    </row>
    <row r="152" spans="7:14" x14ac:dyDescent="0.3">
      <c r="G152" s="74"/>
      <c r="J152" s="75"/>
      <c r="K152" s="74"/>
      <c r="N152" s="75"/>
    </row>
    <row r="153" spans="7:14" x14ac:dyDescent="0.3">
      <c r="G153" s="74"/>
      <c r="J153" s="75"/>
      <c r="K153" s="74"/>
      <c r="N153" s="75"/>
    </row>
    <row r="154" spans="7:14" x14ac:dyDescent="0.3">
      <c r="G154" s="74"/>
      <c r="J154" s="75"/>
      <c r="K154" s="74"/>
      <c r="N154" s="75"/>
    </row>
    <row r="155" spans="7:14" x14ac:dyDescent="0.3">
      <c r="G155" s="74"/>
      <c r="J155" s="75"/>
      <c r="K155" s="74"/>
      <c r="N155" s="75"/>
    </row>
    <row r="156" spans="7:14" x14ac:dyDescent="0.3">
      <c r="G156" s="74"/>
      <c r="J156" s="75"/>
      <c r="K156" s="74"/>
      <c r="N156" s="75"/>
    </row>
    <row r="157" spans="7:14" x14ac:dyDescent="0.3">
      <c r="G157" s="74"/>
      <c r="J157" s="75"/>
      <c r="K157" s="74"/>
      <c r="N157" s="75"/>
    </row>
    <row r="158" spans="7:14" x14ac:dyDescent="0.3">
      <c r="G158" s="74"/>
      <c r="J158" s="75"/>
      <c r="K158" s="74"/>
      <c r="N158" s="75"/>
    </row>
    <row r="159" spans="7:14" x14ac:dyDescent="0.3">
      <c r="G159" s="74"/>
      <c r="J159" s="75"/>
      <c r="K159" s="74"/>
      <c r="N159" s="75"/>
    </row>
    <row r="160" spans="7:14" x14ac:dyDescent="0.3">
      <c r="G160" s="74"/>
      <c r="J160" s="75"/>
      <c r="K160" s="74"/>
      <c r="N160" s="75"/>
    </row>
    <row r="161" spans="7:14" x14ac:dyDescent="0.3">
      <c r="G161" s="74"/>
      <c r="J161" s="75"/>
      <c r="K161" s="74"/>
      <c r="N161" s="75"/>
    </row>
    <row r="162" spans="7:14" x14ac:dyDescent="0.3">
      <c r="G162" s="74"/>
      <c r="J162" s="75"/>
      <c r="K162" s="74"/>
      <c r="N162" s="75"/>
    </row>
    <row r="163" spans="7:14" x14ac:dyDescent="0.3">
      <c r="G163" s="74"/>
      <c r="J163" s="75"/>
      <c r="K163" s="74"/>
      <c r="N163" s="75"/>
    </row>
    <row r="164" spans="7:14" x14ac:dyDescent="0.3">
      <c r="G164" s="74"/>
      <c r="J164" s="75"/>
      <c r="K164" s="74"/>
      <c r="N164" s="75"/>
    </row>
    <row r="165" spans="7:14" x14ac:dyDescent="0.3">
      <c r="G165" s="74"/>
      <c r="J165" s="75"/>
      <c r="K165" s="74"/>
      <c r="N165" s="75"/>
    </row>
    <row r="166" spans="7:14" x14ac:dyDescent="0.3">
      <c r="G166" s="74"/>
      <c r="J166" s="75"/>
      <c r="K166" s="74"/>
      <c r="N166" s="75"/>
    </row>
    <row r="167" spans="7:14" x14ac:dyDescent="0.3">
      <c r="G167" s="74"/>
      <c r="J167" s="75"/>
      <c r="K167" s="74"/>
      <c r="N167" s="75"/>
    </row>
    <row r="168" spans="7:14" x14ac:dyDescent="0.3">
      <c r="G168" s="74"/>
      <c r="J168" s="75"/>
      <c r="K168" s="74"/>
      <c r="N168" s="75"/>
    </row>
    <row r="169" spans="7:14" x14ac:dyDescent="0.3">
      <c r="G169" s="74"/>
      <c r="J169" s="75"/>
      <c r="K169" s="74"/>
      <c r="N169" s="75"/>
    </row>
    <row r="170" spans="7:14" x14ac:dyDescent="0.3">
      <c r="G170" s="74"/>
      <c r="J170" s="75"/>
      <c r="K170" s="74"/>
      <c r="N170" s="75"/>
    </row>
    <row r="171" spans="7:14" x14ac:dyDescent="0.3">
      <c r="G171" s="74"/>
      <c r="J171" s="75"/>
      <c r="K171" s="74"/>
      <c r="N171" s="75"/>
    </row>
    <row r="172" spans="7:14" x14ac:dyDescent="0.3">
      <c r="G172" s="74"/>
      <c r="J172" s="75"/>
      <c r="K172" s="74"/>
      <c r="N172" s="75"/>
    </row>
    <row r="173" spans="7:14" x14ac:dyDescent="0.3">
      <c r="G173" s="74"/>
      <c r="J173" s="75"/>
      <c r="K173" s="74"/>
      <c r="N173" s="75"/>
    </row>
    <row r="174" spans="7:14" x14ac:dyDescent="0.3">
      <c r="G174" s="74"/>
      <c r="J174" s="75"/>
      <c r="K174" s="74"/>
      <c r="N174" s="75"/>
    </row>
    <row r="175" spans="7:14" x14ac:dyDescent="0.3">
      <c r="G175" s="74"/>
      <c r="J175" s="75"/>
      <c r="K175" s="74"/>
      <c r="N175" s="75"/>
    </row>
    <row r="176" spans="7:14" x14ac:dyDescent="0.3">
      <c r="G176" s="74"/>
      <c r="J176" s="75"/>
      <c r="K176" s="74"/>
      <c r="N176" s="75"/>
    </row>
    <row r="177" spans="7:14" x14ac:dyDescent="0.3">
      <c r="G177" s="74"/>
      <c r="J177" s="75"/>
      <c r="K177" s="74"/>
      <c r="N177" s="75"/>
    </row>
    <row r="178" spans="7:14" x14ac:dyDescent="0.3">
      <c r="G178" s="74"/>
      <c r="J178" s="75"/>
      <c r="K178" s="74"/>
      <c r="N178" s="75"/>
    </row>
    <row r="179" spans="7:14" x14ac:dyDescent="0.3">
      <c r="G179" s="74"/>
      <c r="J179" s="75"/>
      <c r="K179" s="74"/>
      <c r="N179" s="75"/>
    </row>
    <row r="180" spans="7:14" x14ac:dyDescent="0.3">
      <c r="G180" s="74"/>
      <c r="J180" s="75"/>
      <c r="K180" s="74"/>
      <c r="N180" s="75"/>
    </row>
    <row r="181" spans="7:14" x14ac:dyDescent="0.3">
      <c r="G181" s="74"/>
      <c r="J181" s="75"/>
      <c r="K181" s="74"/>
      <c r="N181" s="75"/>
    </row>
    <row r="182" spans="7:14" x14ac:dyDescent="0.3">
      <c r="G182" s="74"/>
      <c r="J182" s="75"/>
      <c r="K182" s="74"/>
      <c r="N182" s="75"/>
    </row>
    <row r="183" spans="7:14" x14ac:dyDescent="0.3">
      <c r="G183" s="74"/>
      <c r="J183" s="75"/>
      <c r="K183" s="74"/>
      <c r="N183" s="75"/>
    </row>
    <row r="184" spans="7:14" x14ac:dyDescent="0.3">
      <c r="G184" s="74"/>
      <c r="J184" s="75"/>
      <c r="K184" s="74"/>
      <c r="N184" s="75"/>
    </row>
    <row r="185" spans="7:14" x14ac:dyDescent="0.3">
      <c r="G185" s="74"/>
      <c r="J185" s="75"/>
      <c r="K185" s="74"/>
      <c r="N185" s="75"/>
    </row>
    <row r="186" spans="7:14" x14ac:dyDescent="0.3">
      <c r="G186" s="74"/>
      <c r="J186" s="75"/>
      <c r="K186" s="74"/>
      <c r="N186" s="75"/>
    </row>
    <row r="187" spans="7:14" x14ac:dyDescent="0.3">
      <c r="G187" s="74"/>
      <c r="J187" s="75"/>
      <c r="K187" s="74"/>
      <c r="N187" s="75"/>
    </row>
    <row r="188" spans="7:14" x14ac:dyDescent="0.3">
      <c r="G188" s="74"/>
      <c r="J188" s="75"/>
      <c r="K188" s="74"/>
      <c r="N188" s="75"/>
    </row>
    <row r="189" spans="7:14" x14ac:dyDescent="0.3">
      <c r="G189" s="74"/>
      <c r="J189" s="75"/>
      <c r="K189" s="74"/>
      <c r="N189" s="75"/>
    </row>
    <row r="190" spans="7:14" x14ac:dyDescent="0.3">
      <c r="G190" s="74"/>
      <c r="J190" s="75"/>
      <c r="K190" s="74"/>
      <c r="N190" s="75"/>
    </row>
    <row r="191" spans="7:14" ht="13.8" thickBot="1" x14ac:dyDescent="0.35">
      <c r="G191" s="76"/>
      <c r="H191" s="77"/>
      <c r="I191" s="77"/>
      <c r="J191" s="78"/>
      <c r="K191" s="76"/>
      <c r="L191" s="77"/>
      <c r="M191" s="77"/>
      <c r="N191" s="78"/>
    </row>
  </sheetData>
  <sheetProtection insertRows="0" deleteRows="0" autoFilter="0"/>
  <sortState ref="A11:AN25">
    <sortCondition descending="1" ref="D11:D25"/>
  </sortState>
  <mergeCells count="32">
    <mergeCell ref="Y6:Z6"/>
    <mergeCell ref="AA6:AB6"/>
    <mergeCell ref="J7:M7"/>
    <mergeCell ref="N7:P7"/>
    <mergeCell ref="S7:T7"/>
    <mergeCell ref="U7:V7"/>
    <mergeCell ref="Y7:Z7"/>
    <mergeCell ref="AA7:AB7"/>
    <mergeCell ref="Y4:Z4"/>
    <mergeCell ref="AA4:AB4"/>
    <mergeCell ref="J5:M5"/>
    <mergeCell ref="N5:P5"/>
    <mergeCell ref="S5:T5"/>
    <mergeCell ref="U5:V5"/>
    <mergeCell ref="Y5:Z5"/>
    <mergeCell ref="AA5:AB5"/>
    <mergeCell ref="P15:Q15"/>
    <mergeCell ref="A1:E1"/>
    <mergeCell ref="G1:Q1"/>
    <mergeCell ref="W4:X4"/>
    <mergeCell ref="W5:X5"/>
    <mergeCell ref="W7:X7"/>
    <mergeCell ref="A4:H7"/>
    <mergeCell ref="J4:M4"/>
    <mergeCell ref="N4:P4"/>
    <mergeCell ref="S4:T4"/>
    <mergeCell ref="U4:V4"/>
    <mergeCell ref="J6:M6"/>
    <mergeCell ref="N6:P6"/>
    <mergeCell ref="S6:T6"/>
    <mergeCell ref="U6:V6"/>
    <mergeCell ref="W6:X6"/>
  </mergeCells>
  <conditionalFormatting sqref="P16:Q16 P33:Q36 P52:Q55 P71:Q92">
    <cfRule type="containsText" dxfId="86" priority="40" operator="containsText" text="So">
      <formula>NOT(ISERROR(SEARCH("So",P16)))</formula>
    </cfRule>
    <cfRule type="containsText" dxfId="85" priority="41" operator="containsText" text="Ec">
      <formula>NOT(ISERROR(SEARCH("Ec",P16)))</formula>
    </cfRule>
    <cfRule type="containsText" dxfId="84" priority="42" operator="containsText" text="En">
      <formula>NOT(ISERROR(SEARCH("En",P16)))</formula>
    </cfRule>
  </conditionalFormatting>
  <conditionalFormatting sqref="P17:Q20">
    <cfRule type="containsText" dxfId="83" priority="31" operator="containsText" text="So">
      <formula>NOT(ISERROR(SEARCH("So",P17)))</formula>
    </cfRule>
    <cfRule type="containsText" dxfId="82" priority="32" operator="containsText" text="Ec">
      <formula>NOT(ISERROR(SEARCH("Ec",P17)))</formula>
    </cfRule>
    <cfRule type="containsText" dxfId="81" priority="33" operator="containsText" text="En">
      <formula>NOT(ISERROR(SEARCH("En",P17)))</formula>
    </cfRule>
  </conditionalFormatting>
  <conditionalFormatting sqref="Q21:Q32">
    <cfRule type="containsText" dxfId="80" priority="25" operator="containsText" text="So">
      <formula>NOT(ISERROR(SEARCH("So",Q21)))</formula>
    </cfRule>
    <cfRule type="containsText" dxfId="79" priority="26" operator="containsText" text="Ec">
      <formula>NOT(ISERROR(SEARCH("Ec",Q21)))</formula>
    </cfRule>
    <cfRule type="containsText" dxfId="78" priority="27" operator="containsText" text="En">
      <formula>NOT(ISERROR(SEARCH("En",Q21)))</formula>
    </cfRule>
  </conditionalFormatting>
  <conditionalFormatting sqref="Q37:Q51">
    <cfRule type="containsText" dxfId="77" priority="7" operator="containsText" text="So">
      <formula>NOT(ISERROR(SEARCH("So",Q37)))</formula>
    </cfRule>
    <cfRule type="containsText" dxfId="76" priority="8" operator="containsText" text="Ec">
      <formula>NOT(ISERROR(SEARCH("Ec",Q37)))</formula>
    </cfRule>
    <cfRule type="containsText" dxfId="75" priority="9" operator="containsText" text="En">
      <formula>NOT(ISERROR(SEARCH("En",Q37)))</formula>
    </cfRule>
  </conditionalFormatting>
  <conditionalFormatting sqref="Q56:Q70">
    <cfRule type="containsText" dxfId="74" priority="1" operator="containsText" text="So">
      <formula>NOT(ISERROR(SEARCH("So",Q56)))</formula>
    </cfRule>
    <cfRule type="containsText" dxfId="73" priority="2" operator="containsText" text="Ec">
      <formula>NOT(ISERROR(SEARCH("Ec",Q56)))</formula>
    </cfRule>
    <cfRule type="containsText" dxfId="72" priority="3" operator="containsText" text="En">
      <formula>NOT(ISERROR(SEARCH("En",Q56)))</formula>
    </cfRule>
  </conditionalFormatting>
  <dataValidations count="1">
    <dataValidation type="list" allowBlank="1" showInputMessage="1" showErrorMessage="1" sqref="J14">
      <formula1>$Y$15:$AD$15</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8" operator="containsText" text="So" id="{1BD5EFB7-4226-473B-B994-EFDC0C782C43}">
            <xm:f>NOT(ISERROR(SEARCH("So",'Ec1'!P16)))</xm:f>
            <x14:dxf>
              <fill>
                <patternFill>
                  <bgColor rgb="FFFFFF99"/>
                </patternFill>
              </fill>
            </x14:dxf>
          </x14:cfRule>
          <x14:cfRule type="containsText" priority="29" operator="containsText" text="Ec" id="{43326B04-8245-4C55-BE6E-429E45FF79D5}">
            <xm:f>NOT(ISERROR(SEARCH("Ec",'Ec1'!P16)))</xm:f>
            <x14:dxf>
              <fill>
                <patternFill>
                  <bgColor rgb="FFFFFF99"/>
                </patternFill>
              </fill>
            </x14:dxf>
          </x14:cfRule>
          <x14:cfRule type="containsText" priority="30" operator="containsText" text="En" id="{540336CA-22E7-42E5-AE12-C11B9484F265}">
            <xm:f>NOT(ISERROR(SEARCH("En",'Ec1'!P16)))</xm:f>
            <x14:dxf>
              <fill>
                <patternFill>
                  <bgColor rgb="FFFFFF99"/>
                </patternFill>
              </fill>
            </x14:dxf>
          </x14:cfRule>
          <xm:sqref>P21:P32 P56</xm:sqref>
        </x14:conditionalFormatting>
        <x14:conditionalFormatting xmlns:xm="http://schemas.microsoft.com/office/excel/2006/main">
          <x14:cfRule type="containsText" priority="85" operator="containsText" text="So" id="{1BD5EFB7-4226-473B-B994-EFDC0C782C43}">
            <xm:f>NOT(ISERROR(SEARCH("So",'Ec1'!P33)))</xm:f>
            <x14:dxf>
              <fill>
                <patternFill>
                  <bgColor rgb="FFFFFF99"/>
                </patternFill>
              </fill>
            </x14:dxf>
          </x14:cfRule>
          <x14:cfRule type="containsText" priority="86" operator="containsText" text="Ec" id="{43326B04-8245-4C55-BE6E-429E45FF79D5}">
            <xm:f>NOT(ISERROR(SEARCH("Ec",'Ec1'!P33)))</xm:f>
            <x14:dxf>
              <fill>
                <patternFill>
                  <bgColor rgb="FFFFFF99"/>
                </patternFill>
              </fill>
            </x14:dxf>
          </x14:cfRule>
          <x14:cfRule type="containsText" priority="87" operator="containsText" text="En" id="{540336CA-22E7-42E5-AE12-C11B9484F265}">
            <xm:f>NOT(ISERROR(SEARCH("En",'Ec1'!P33)))</xm:f>
            <x14:dxf>
              <fill>
                <patternFill>
                  <bgColor rgb="FFFFFF99"/>
                </patternFill>
              </fill>
            </x14:dxf>
          </x14:cfRule>
          <xm:sqref>P37:P51 P57:P70</xm:sqref>
        </x14:conditionalFormatting>
      </x14:conditionalFormatting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5"/>
  </sheetPr>
  <dimension ref="A1:AN102"/>
  <sheetViews>
    <sheetView zoomScale="80" zoomScaleNormal="80" zoomScalePageLayoutView="80" workbookViewId="0">
      <pane xSplit="5" ySplit="15" topLeftCell="F16" activePane="bottomRight" state="frozen"/>
      <selection pane="topRight" activeCell="F1" sqref="F1"/>
      <selection pane="bottomLeft" activeCell="A10" sqref="A10"/>
      <selection pane="bottomRight" activeCell="G1" sqref="G1:Q1"/>
    </sheetView>
  </sheetViews>
  <sheetFormatPr baseColWidth="10" defaultColWidth="13.6640625" defaultRowHeight="13.2" x14ac:dyDescent="0.3"/>
  <cols>
    <col min="1" max="1" width="28.109375" style="7" customWidth="1"/>
    <col min="2" max="2" width="13" style="7" customWidth="1"/>
    <col min="3" max="3" width="12.6640625" style="7" customWidth="1"/>
    <col min="4" max="4" width="13.33203125" style="7" customWidth="1"/>
    <col min="5" max="5" width="18" style="16" customWidth="1"/>
    <col min="6" max="6" width="1.6640625" style="16" customWidth="1"/>
    <col min="7" max="7" width="7.6640625" style="35" customWidth="1"/>
    <col min="8" max="8" width="6.6640625" style="36" customWidth="1"/>
    <col min="9" max="10" width="19.6640625" style="36" customWidth="1"/>
    <col min="11" max="11" width="7.6640625" style="36" customWidth="1"/>
    <col min="12" max="12" width="5.6640625" style="36" bestFit="1" customWidth="1"/>
    <col min="13" max="13" width="19.6640625" style="36" customWidth="1"/>
    <col min="14" max="14" width="19.6640625" style="37" customWidth="1"/>
    <col min="15" max="15" width="2.44140625" style="7" customWidth="1"/>
    <col min="16" max="17" width="8.6640625" style="2" customWidth="1"/>
    <col min="18" max="18" width="30.6640625" style="7" customWidth="1"/>
    <col min="19" max="19" width="13.6640625" style="11"/>
    <col min="20" max="29" width="13.6640625" style="7"/>
    <col min="30" max="30" width="12.44140625" style="7" customWidth="1"/>
    <col min="31" max="16384" width="13.6640625" style="7"/>
  </cols>
  <sheetData>
    <row r="1" spans="1:40" s="17" customFormat="1" ht="20.399999999999999" x14ac:dyDescent="0.3">
      <c r="A1" s="230" t="s">
        <v>498</v>
      </c>
      <c r="B1" s="230"/>
      <c r="C1" s="230"/>
      <c r="D1" s="230"/>
      <c r="E1" s="230"/>
      <c r="F1" s="191"/>
      <c r="G1" s="231"/>
      <c r="H1" s="231"/>
      <c r="I1" s="231"/>
      <c r="J1" s="231"/>
      <c r="K1" s="231"/>
      <c r="L1" s="231"/>
      <c r="M1" s="231"/>
      <c r="N1" s="231"/>
      <c r="O1" s="231"/>
      <c r="P1" s="231"/>
      <c r="Q1" s="231"/>
      <c r="S1" s="18"/>
    </row>
    <row r="2" spans="1:40" s="17" customFormat="1" ht="20.399999999999999" x14ac:dyDescent="0.3">
      <c r="A2" s="19" t="s">
        <v>30</v>
      </c>
      <c r="B2" s="19"/>
      <c r="C2" s="191"/>
      <c r="D2" s="191"/>
      <c r="E2" s="20"/>
      <c r="F2" s="20"/>
      <c r="G2" s="192"/>
      <c r="H2" s="192"/>
      <c r="I2" s="192"/>
      <c r="J2" s="192"/>
      <c r="K2" s="192"/>
      <c r="L2" s="192"/>
      <c r="M2" s="192"/>
      <c r="N2" s="192"/>
      <c r="O2" s="192"/>
      <c r="P2" s="192"/>
      <c r="Q2" s="192"/>
      <c r="S2" s="18"/>
    </row>
    <row r="3" spans="1:40" ht="7.35" customHeight="1" x14ac:dyDescent="0.3">
      <c r="A3" s="8"/>
      <c r="B3" s="8"/>
      <c r="C3" s="8"/>
      <c r="D3" s="8"/>
      <c r="E3" s="9"/>
      <c r="F3" s="9"/>
      <c r="G3" s="10"/>
      <c r="H3" s="10"/>
      <c r="I3" s="10"/>
      <c r="J3" s="10"/>
      <c r="K3" s="10"/>
      <c r="L3" s="10"/>
      <c r="M3" s="10"/>
      <c r="N3" s="10"/>
      <c r="O3" s="10"/>
      <c r="P3" s="10"/>
      <c r="Q3" s="10"/>
    </row>
    <row r="4" spans="1:40" s="12" customFormat="1" ht="32.25" customHeight="1" x14ac:dyDescent="0.3">
      <c r="A4" s="232" t="s">
        <v>31</v>
      </c>
      <c r="B4" s="232"/>
      <c r="C4" s="232"/>
      <c r="D4" s="232"/>
      <c r="E4" s="232"/>
      <c r="F4" s="232"/>
      <c r="G4" s="232"/>
      <c r="H4" s="232"/>
      <c r="J4" s="241" t="s">
        <v>32</v>
      </c>
      <c r="K4" s="241"/>
      <c r="L4" s="241"/>
      <c r="M4" s="241"/>
      <c r="N4" s="235" t="s">
        <v>33</v>
      </c>
      <c r="O4" s="235"/>
      <c r="P4" s="235"/>
      <c r="Q4" s="70" t="s">
        <v>34</v>
      </c>
      <c r="R4" s="194" t="s">
        <v>35</v>
      </c>
      <c r="S4" s="236" t="s">
        <v>36</v>
      </c>
      <c r="T4" s="236"/>
      <c r="U4" s="236" t="s">
        <v>37</v>
      </c>
      <c r="V4" s="236"/>
      <c r="W4" s="236" t="s">
        <v>38</v>
      </c>
      <c r="X4" s="236"/>
      <c r="Y4" s="236" t="s">
        <v>39</v>
      </c>
      <c r="Z4" s="236"/>
      <c r="AA4" s="236" t="s">
        <v>40</v>
      </c>
      <c r="AB4" s="236"/>
    </row>
    <row r="5" spans="1:40" s="14" customFormat="1" ht="15.6" x14ac:dyDescent="0.3">
      <c r="A5" s="232"/>
      <c r="B5" s="232"/>
      <c r="C5" s="232"/>
      <c r="D5" s="232"/>
      <c r="E5" s="232"/>
      <c r="F5" s="232"/>
      <c r="G5" s="232"/>
      <c r="H5" s="232"/>
      <c r="J5" s="235" t="s">
        <v>138</v>
      </c>
      <c r="K5" s="235"/>
      <c r="L5" s="235"/>
      <c r="M5" s="235"/>
      <c r="N5" s="235" t="s">
        <v>500</v>
      </c>
      <c r="O5" s="235"/>
      <c r="P5" s="235"/>
      <c r="Q5" s="193" t="s">
        <v>140</v>
      </c>
      <c r="R5" s="195"/>
      <c r="S5" s="240"/>
      <c r="T5" s="240"/>
      <c r="U5" s="240"/>
      <c r="V5" s="240"/>
      <c r="W5" s="240"/>
      <c r="X5" s="240"/>
      <c r="Y5" s="240"/>
      <c r="Z5" s="240"/>
      <c r="AA5" s="240"/>
      <c r="AB5" s="240"/>
      <c r="AF5" s="13"/>
      <c r="AJ5" s="13"/>
      <c r="AN5" s="13"/>
    </row>
    <row r="6" spans="1:40" s="14" customFormat="1" ht="15" x14ac:dyDescent="0.3">
      <c r="A6" s="232"/>
      <c r="B6" s="232"/>
      <c r="C6" s="232"/>
      <c r="D6" s="232"/>
      <c r="E6" s="232"/>
      <c r="F6" s="232"/>
      <c r="G6" s="232"/>
      <c r="H6" s="232"/>
      <c r="J6" s="242"/>
      <c r="K6" s="242"/>
      <c r="L6" s="242"/>
      <c r="M6" s="242"/>
      <c r="N6" s="242"/>
      <c r="O6" s="242"/>
      <c r="P6" s="242"/>
      <c r="R6" s="197"/>
      <c r="S6" s="249"/>
      <c r="T6" s="249"/>
      <c r="U6" s="249"/>
      <c r="V6" s="249"/>
      <c r="W6" s="249"/>
      <c r="X6" s="249"/>
      <c r="Y6" s="249"/>
      <c r="Z6" s="249"/>
      <c r="AA6" s="249"/>
      <c r="AB6" s="249"/>
    </row>
    <row r="7" spans="1:40" s="12" customFormat="1" ht="6.6" customHeight="1" x14ac:dyDescent="0.3">
      <c r="A7" s="14"/>
      <c r="B7" s="14"/>
      <c r="D7" s="14"/>
      <c r="E7" s="124"/>
      <c r="F7" s="124"/>
      <c r="G7" s="15"/>
      <c r="H7" s="15"/>
      <c r="P7" s="15"/>
      <c r="Q7" s="15"/>
      <c r="R7" s="14"/>
      <c r="S7" s="14"/>
    </row>
    <row r="8" spans="1:40" s="12" customFormat="1" ht="6.6" customHeight="1" x14ac:dyDescent="0.3">
      <c r="A8" s="14"/>
      <c r="B8" s="14"/>
      <c r="D8" s="14"/>
      <c r="E8" s="124"/>
      <c r="F8" s="124"/>
      <c r="G8" s="15"/>
      <c r="H8" s="15"/>
      <c r="P8" s="15"/>
      <c r="Q8" s="15"/>
      <c r="R8" s="14"/>
      <c r="S8" s="14"/>
    </row>
    <row r="9" spans="1:40" s="12" customFormat="1" ht="6.6" customHeight="1" x14ac:dyDescent="0.3">
      <c r="A9" s="14"/>
      <c r="B9" s="14"/>
      <c r="D9" s="14"/>
      <c r="E9" s="124"/>
      <c r="F9" s="124"/>
      <c r="G9" s="15"/>
      <c r="H9" s="15"/>
      <c r="P9" s="15"/>
      <c r="Q9" s="15"/>
      <c r="R9" s="14"/>
      <c r="S9" s="14"/>
    </row>
    <row r="10" spans="1:40" s="12" customFormat="1" ht="6.6" customHeight="1" x14ac:dyDescent="0.3">
      <c r="A10" s="14"/>
      <c r="B10" s="14"/>
      <c r="D10" s="14"/>
      <c r="E10" s="124"/>
      <c r="F10" s="124"/>
      <c r="G10" s="15"/>
      <c r="H10" s="15"/>
      <c r="P10" s="15"/>
      <c r="Q10" s="15"/>
      <c r="R10" s="14"/>
      <c r="S10" s="14"/>
    </row>
    <row r="11" spans="1:40" s="12" customFormat="1" ht="6.6" customHeight="1" x14ac:dyDescent="0.3">
      <c r="A11" s="14"/>
      <c r="B11" s="14"/>
      <c r="D11" s="14"/>
      <c r="E11" s="124"/>
      <c r="F11" s="124"/>
      <c r="G11" s="15"/>
      <c r="H11" s="15"/>
      <c r="P11" s="15"/>
      <c r="Q11" s="15"/>
      <c r="R11" s="14"/>
      <c r="S11" s="14"/>
    </row>
    <row r="12" spans="1:40" s="12" customFormat="1" ht="6.6" customHeight="1" x14ac:dyDescent="0.3">
      <c r="A12" s="14"/>
      <c r="B12" s="14"/>
      <c r="D12" s="14"/>
      <c r="E12" s="124"/>
      <c r="F12" s="124"/>
      <c r="G12" s="15"/>
      <c r="H12" s="15"/>
      <c r="P12" s="15"/>
      <c r="Q12" s="15"/>
      <c r="R12" s="14"/>
      <c r="S12" s="14"/>
    </row>
    <row r="13" spans="1:40" s="12" customFormat="1" ht="6.6" customHeight="1" x14ac:dyDescent="0.3">
      <c r="A13" s="14"/>
      <c r="B13" s="14"/>
      <c r="D13" s="14"/>
      <c r="E13" s="124"/>
      <c r="F13" s="124"/>
      <c r="G13" s="15"/>
      <c r="H13" s="15"/>
      <c r="P13" s="15"/>
      <c r="Q13" s="15"/>
      <c r="R13" s="14"/>
      <c r="S13" s="14"/>
    </row>
    <row r="14" spans="1:40" s="22" customFormat="1" ht="16.2" thickBot="1" x14ac:dyDescent="0.35">
      <c r="A14" s="21" t="s">
        <v>60</v>
      </c>
      <c r="B14" s="21"/>
      <c r="E14" s="24"/>
      <c r="F14" s="24"/>
      <c r="I14" s="25" t="s">
        <v>61</v>
      </c>
      <c r="J14" s="26" t="s">
        <v>82</v>
      </c>
      <c r="P14" s="27"/>
      <c r="Q14" s="27"/>
      <c r="R14" s="23"/>
      <c r="S14" s="23"/>
    </row>
    <row r="15" spans="1:40" s="44" customFormat="1" ht="32.1" customHeight="1" x14ac:dyDescent="0.3">
      <c r="A15" s="42" t="s">
        <v>63</v>
      </c>
      <c r="B15" s="42" t="s">
        <v>64</v>
      </c>
      <c r="C15" s="42" t="s">
        <v>65</v>
      </c>
      <c r="D15" s="42" t="s">
        <v>66</v>
      </c>
      <c r="E15" s="43" t="s">
        <v>34</v>
      </c>
      <c r="F15" s="43"/>
      <c r="G15" s="62" t="s">
        <v>67</v>
      </c>
      <c r="H15" s="63" t="s">
        <v>68</v>
      </c>
      <c r="I15" s="63" t="s">
        <v>69</v>
      </c>
      <c r="J15" s="64" t="s">
        <v>70</v>
      </c>
      <c r="K15" s="62" t="s">
        <v>71</v>
      </c>
      <c r="L15" s="63" t="s">
        <v>72</v>
      </c>
      <c r="M15" s="63" t="s">
        <v>73</v>
      </c>
      <c r="N15" s="64" t="s">
        <v>74</v>
      </c>
      <c r="P15" s="229" t="s">
        <v>75</v>
      </c>
      <c r="Q15" s="229"/>
      <c r="R15" s="44" t="s">
        <v>76</v>
      </c>
      <c r="S15" s="42" t="s">
        <v>77</v>
      </c>
      <c r="Y15" s="45" t="s">
        <v>78</v>
      </c>
      <c r="Z15" s="45" t="s">
        <v>79</v>
      </c>
      <c r="AA15" s="45" t="s">
        <v>80</v>
      </c>
      <c r="AB15" s="45" t="s">
        <v>62</v>
      </c>
      <c r="AC15" s="45" t="s">
        <v>81</v>
      </c>
      <c r="AD15" s="44" t="s">
        <v>82</v>
      </c>
      <c r="AE15" s="42"/>
    </row>
    <row r="16" spans="1:40" s="41" customFormat="1" ht="14.4" x14ac:dyDescent="0.3">
      <c r="A16" s="54" t="s">
        <v>501</v>
      </c>
      <c r="B16" s="140">
        <f t="shared" ref="B16:B39" si="0">HLOOKUP($J$14,$Y$15:$AD$1048576,ROW(B16)-ROW(AE$15)+1,FALSE)</f>
        <v>1</v>
      </c>
      <c r="C16" s="140">
        <v>1</v>
      </c>
      <c r="D16" s="41" t="s">
        <v>22</v>
      </c>
      <c r="E16" s="141" t="s">
        <v>140</v>
      </c>
      <c r="F16" s="141"/>
      <c r="G16" s="154"/>
      <c r="H16" s="51"/>
      <c r="I16" s="51"/>
      <c r="J16" s="67"/>
      <c r="K16" s="73"/>
      <c r="L16" s="51"/>
      <c r="M16" s="142" t="s">
        <v>84</v>
      </c>
      <c r="N16" s="67"/>
      <c r="O16" s="143"/>
      <c r="P16" s="144"/>
      <c r="Q16" s="144"/>
      <c r="R16" s="143" t="s">
        <v>502</v>
      </c>
      <c r="S16" s="93" t="s">
        <v>302</v>
      </c>
      <c r="Y16" s="140">
        <v>1</v>
      </c>
      <c r="Z16" s="140">
        <v>1</v>
      </c>
      <c r="AA16" s="140">
        <v>1</v>
      </c>
      <c r="AB16" s="140">
        <v>1</v>
      </c>
      <c r="AC16" s="140">
        <v>1</v>
      </c>
      <c r="AD16" s="140">
        <v>1</v>
      </c>
    </row>
    <row r="17" spans="1:30" ht="14.4" x14ac:dyDescent="0.3">
      <c r="A17" s="55" t="s">
        <v>503</v>
      </c>
      <c r="B17" s="125">
        <f t="shared" si="0"/>
        <v>1</v>
      </c>
      <c r="C17" s="125">
        <v>1</v>
      </c>
      <c r="D17" s="7" t="s">
        <v>22</v>
      </c>
      <c r="E17" s="16" t="s">
        <v>49</v>
      </c>
      <c r="G17" s="160"/>
      <c r="H17" s="132"/>
      <c r="I17" s="132"/>
      <c r="J17" s="157"/>
      <c r="K17" s="166"/>
      <c r="L17" s="132"/>
      <c r="M17" s="131" t="s">
        <v>84</v>
      </c>
      <c r="N17" s="157"/>
      <c r="O17"/>
      <c r="R17" t="s">
        <v>504</v>
      </c>
      <c r="S17" s="11" t="s">
        <v>302</v>
      </c>
      <c r="Y17" s="125">
        <v>1</v>
      </c>
      <c r="Z17" s="125">
        <v>1</v>
      </c>
      <c r="AA17" s="125">
        <v>1</v>
      </c>
      <c r="AB17" s="125">
        <v>1</v>
      </c>
      <c r="AC17" s="125">
        <v>1</v>
      </c>
      <c r="AD17" s="125">
        <v>1</v>
      </c>
    </row>
    <row r="18" spans="1:30" ht="14.4" x14ac:dyDescent="0.3">
      <c r="A18" s="55" t="s">
        <v>505</v>
      </c>
      <c r="B18" s="125">
        <f t="shared" si="0"/>
        <v>1</v>
      </c>
      <c r="C18" s="125">
        <v>1</v>
      </c>
      <c r="D18" s="7" t="s">
        <v>22</v>
      </c>
      <c r="E18" s="16" t="s">
        <v>506</v>
      </c>
      <c r="G18" s="160"/>
      <c r="H18" s="132"/>
      <c r="I18" s="132"/>
      <c r="J18" s="157"/>
      <c r="K18" s="166"/>
      <c r="L18" s="132"/>
      <c r="M18" s="131" t="s">
        <v>84</v>
      </c>
      <c r="N18" s="157"/>
      <c r="O18"/>
      <c r="R18" t="s">
        <v>507</v>
      </c>
      <c r="S18" s="11" t="s">
        <v>302</v>
      </c>
      <c r="Y18" s="125">
        <v>1</v>
      </c>
      <c r="Z18" s="125">
        <v>1</v>
      </c>
      <c r="AA18" s="125">
        <v>1</v>
      </c>
      <c r="AB18" s="125">
        <v>1</v>
      </c>
      <c r="AC18" s="125">
        <v>1</v>
      </c>
      <c r="AD18" s="125">
        <v>1</v>
      </c>
    </row>
    <row r="19" spans="1:30" ht="14.4" x14ac:dyDescent="0.3">
      <c r="A19" s="55" t="s">
        <v>508</v>
      </c>
      <c r="B19" s="125">
        <f t="shared" si="0"/>
        <v>1</v>
      </c>
      <c r="C19" s="125">
        <v>1</v>
      </c>
      <c r="D19" s="7" t="s">
        <v>22</v>
      </c>
      <c r="E19" s="16" t="s">
        <v>509</v>
      </c>
      <c r="G19" s="160"/>
      <c r="H19" s="132"/>
      <c r="I19" s="132"/>
      <c r="J19" s="157"/>
      <c r="K19" s="166"/>
      <c r="L19" s="132"/>
      <c r="M19" s="131" t="s">
        <v>84</v>
      </c>
      <c r="N19" s="157"/>
      <c r="O19"/>
      <c r="R19" t="s">
        <v>510</v>
      </c>
      <c r="S19" s="11" t="s">
        <v>302</v>
      </c>
      <c r="Y19" s="125">
        <v>1</v>
      </c>
      <c r="Z19" s="125">
        <v>1</v>
      </c>
      <c r="AA19" s="125">
        <v>1</v>
      </c>
      <c r="AB19" s="125">
        <v>1</v>
      </c>
      <c r="AC19" s="125">
        <v>1</v>
      </c>
      <c r="AD19" s="125">
        <v>1</v>
      </c>
    </row>
    <row r="20" spans="1:30" ht="14.4" x14ac:dyDescent="0.3">
      <c r="A20" s="55" t="s">
        <v>511</v>
      </c>
      <c r="B20" s="125">
        <f t="shared" si="0"/>
        <v>1</v>
      </c>
      <c r="C20" s="125">
        <v>1</v>
      </c>
      <c r="D20" s="7" t="s">
        <v>22</v>
      </c>
      <c r="E20" s="16" t="s">
        <v>49</v>
      </c>
      <c r="G20" s="160"/>
      <c r="H20" s="132"/>
      <c r="I20" s="132"/>
      <c r="J20" s="157"/>
      <c r="K20" s="166"/>
      <c r="L20" s="132"/>
      <c r="M20" s="131" t="s">
        <v>84</v>
      </c>
      <c r="N20" s="157"/>
      <c r="O20"/>
      <c r="R20" t="s">
        <v>512</v>
      </c>
      <c r="S20" s="11" t="s">
        <v>302</v>
      </c>
      <c r="Y20" s="125">
        <v>1</v>
      </c>
      <c r="Z20" s="125">
        <v>1</v>
      </c>
      <c r="AA20" s="125">
        <v>1</v>
      </c>
      <c r="AB20" s="125">
        <v>1</v>
      </c>
      <c r="AC20" s="125">
        <v>1</v>
      </c>
      <c r="AD20" s="125">
        <v>1</v>
      </c>
    </row>
    <row r="21" spans="1:30" ht="14.4" x14ac:dyDescent="0.3">
      <c r="A21" s="55" t="s">
        <v>513</v>
      </c>
      <c r="B21" s="125">
        <f t="shared" si="0"/>
        <v>1</v>
      </c>
      <c r="C21" s="125">
        <v>0</v>
      </c>
      <c r="D21" s="7" t="s">
        <v>22</v>
      </c>
      <c r="E21" s="16" t="s">
        <v>514</v>
      </c>
      <c r="G21" s="160"/>
      <c r="H21" s="132"/>
      <c r="I21" s="132"/>
      <c r="J21" s="157"/>
      <c r="K21" s="166"/>
      <c r="L21" s="132"/>
      <c r="M21" s="131" t="s">
        <v>84</v>
      </c>
      <c r="N21" s="157"/>
      <c r="O21"/>
      <c r="R21" t="s">
        <v>515</v>
      </c>
      <c r="S21" s="11" t="s">
        <v>302</v>
      </c>
      <c r="Y21" s="125">
        <v>1</v>
      </c>
      <c r="Z21" s="125">
        <v>1</v>
      </c>
      <c r="AA21" s="125">
        <v>1</v>
      </c>
      <c r="AB21" s="125">
        <v>1</v>
      </c>
      <c r="AC21" s="125">
        <v>1</v>
      </c>
      <c r="AD21" s="125">
        <v>1</v>
      </c>
    </row>
    <row r="22" spans="1:30" ht="14.4" x14ac:dyDescent="0.3">
      <c r="A22" s="55" t="s">
        <v>516</v>
      </c>
      <c r="B22" s="125">
        <f t="shared" si="0"/>
        <v>0</v>
      </c>
      <c r="C22" s="125">
        <v>0</v>
      </c>
      <c r="D22" s="7" t="s">
        <v>22</v>
      </c>
      <c r="E22" s="16" t="s">
        <v>509</v>
      </c>
      <c r="G22" s="160"/>
      <c r="H22" s="132"/>
      <c r="I22" s="132"/>
      <c r="J22" s="157"/>
      <c r="K22" s="166"/>
      <c r="L22" s="132"/>
      <c r="M22" s="131" t="s">
        <v>84</v>
      </c>
      <c r="N22" s="157"/>
      <c r="O22"/>
      <c r="R22" t="s">
        <v>517</v>
      </c>
      <c r="S22" s="11" t="s">
        <v>302</v>
      </c>
      <c r="Y22" s="125">
        <v>1</v>
      </c>
      <c r="Z22" s="125">
        <v>1</v>
      </c>
      <c r="AA22" s="125">
        <v>1</v>
      </c>
      <c r="AB22" s="125">
        <v>1</v>
      </c>
      <c r="AC22" s="125">
        <v>1</v>
      </c>
      <c r="AD22" s="125">
        <v>0</v>
      </c>
    </row>
    <row r="23" spans="1:30" s="38" customFormat="1" ht="14.4" x14ac:dyDescent="0.3">
      <c r="A23" s="56" t="s">
        <v>518</v>
      </c>
      <c r="B23" s="133">
        <f t="shared" si="0"/>
        <v>0</v>
      </c>
      <c r="C23" s="133">
        <v>0</v>
      </c>
      <c r="D23" s="38" t="s">
        <v>22</v>
      </c>
      <c r="E23" s="134" t="s">
        <v>49</v>
      </c>
      <c r="F23" s="134"/>
      <c r="G23" s="169"/>
      <c r="H23" s="135"/>
      <c r="I23" s="135"/>
      <c r="J23" s="159"/>
      <c r="K23" s="167"/>
      <c r="L23" s="135"/>
      <c r="M23" s="153" t="s">
        <v>84</v>
      </c>
      <c r="N23" s="159"/>
      <c r="O23" s="152"/>
      <c r="P23" s="136"/>
      <c r="Q23" s="136"/>
      <c r="R23" s="57" t="s">
        <v>519</v>
      </c>
      <c r="S23" s="99"/>
      <c r="Y23" s="133">
        <v>1</v>
      </c>
      <c r="Z23" s="133">
        <v>1</v>
      </c>
      <c r="AA23" s="133">
        <v>1</v>
      </c>
      <c r="AB23" s="133">
        <v>1</v>
      </c>
      <c r="AC23" s="133">
        <v>1</v>
      </c>
      <c r="AD23" s="133">
        <v>0</v>
      </c>
    </row>
    <row r="24" spans="1:30" s="41" customFormat="1" ht="14.4" x14ac:dyDescent="0.3">
      <c r="A24" s="58" t="s">
        <v>501</v>
      </c>
      <c r="B24" s="140">
        <f t="shared" si="0"/>
        <v>1</v>
      </c>
      <c r="C24" s="140">
        <v>1</v>
      </c>
      <c r="D24" s="41" t="s">
        <v>25</v>
      </c>
      <c r="E24" s="141" t="s">
        <v>140</v>
      </c>
      <c r="F24" s="141"/>
      <c r="G24" s="154"/>
      <c r="H24" s="51"/>
      <c r="I24" s="51"/>
      <c r="J24" s="67"/>
      <c r="K24" s="73"/>
      <c r="L24" s="51"/>
      <c r="M24" s="142" t="s">
        <v>84</v>
      </c>
      <c r="N24" s="67"/>
      <c r="O24" s="143"/>
      <c r="P24" s="144"/>
      <c r="Q24" s="144"/>
      <c r="R24" s="143" t="s">
        <v>502</v>
      </c>
      <c r="S24" s="93" t="s">
        <v>302</v>
      </c>
      <c r="Y24" s="140">
        <v>1</v>
      </c>
      <c r="Z24" s="140">
        <v>1</v>
      </c>
      <c r="AA24" s="140">
        <v>1</v>
      </c>
      <c r="AB24" s="140">
        <v>1</v>
      </c>
      <c r="AC24" s="140">
        <v>1</v>
      </c>
      <c r="AD24" s="140">
        <v>1</v>
      </c>
    </row>
    <row r="25" spans="1:30" ht="14.4" x14ac:dyDescent="0.3">
      <c r="A25" s="59" t="s">
        <v>503</v>
      </c>
      <c r="B25" s="125">
        <f t="shared" si="0"/>
        <v>1</v>
      </c>
      <c r="C25" s="125">
        <v>1</v>
      </c>
      <c r="D25" s="7" t="s">
        <v>25</v>
      </c>
      <c r="E25" s="16" t="s">
        <v>49</v>
      </c>
      <c r="G25" s="160"/>
      <c r="H25" s="132"/>
      <c r="I25" s="132"/>
      <c r="J25" s="157"/>
      <c r="K25" s="166"/>
      <c r="L25" s="132"/>
      <c r="M25" s="131" t="s">
        <v>84</v>
      </c>
      <c r="N25" s="157"/>
      <c r="O25"/>
      <c r="R25" t="s">
        <v>504</v>
      </c>
      <c r="S25" s="11" t="s">
        <v>302</v>
      </c>
      <c r="Y25" s="125">
        <v>1</v>
      </c>
      <c r="Z25" s="125">
        <v>1</v>
      </c>
      <c r="AA25" s="125">
        <v>1</v>
      </c>
      <c r="AB25" s="125">
        <v>1</v>
      </c>
      <c r="AC25" s="125">
        <v>1</v>
      </c>
      <c r="AD25" s="125">
        <v>1</v>
      </c>
    </row>
    <row r="26" spans="1:30" ht="14.4" x14ac:dyDescent="0.3">
      <c r="A26" s="59" t="s">
        <v>505</v>
      </c>
      <c r="B26" s="125">
        <f t="shared" si="0"/>
        <v>1</v>
      </c>
      <c r="C26" s="125">
        <v>1</v>
      </c>
      <c r="D26" s="7" t="s">
        <v>25</v>
      </c>
      <c r="E26" s="16" t="s">
        <v>506</v>
      </c>
      <c r="G26" s="160"/>
      <c r="H26" s="132"/>
      <c r="I26" s="132"/>
      <c r="J26" s="157"/>
      <c r="K26" s="166"/>
      <c r="L26" s="132"/>
      <c r="M26" s="131" t="s">
        <v>84</v>
      </c>
      <c r="N26" s="157"/>
      <c r="O26"/>
      <c r="R26" t="s">
        <v>507</v>
      </c>
      <c r="S26" s="11" t="s">
        <v>302</v>
      </c>
      <c r="Y26" s="125">
        <v>1</v>
      </c>
      <c r="Z26" s="125">
        <v>1</v>
      </c>
      <c r="AA26" s="125">
        <v>1</v>
      </c>
      <c r="AB26" s="125">
        <v>1</v>
      </c>
      <c r="AC26" s="125">
        <v>1</v>
      </c>
      <c r="AD26" s="125">
        <v>1</v>
      </c>
    </row>
    <row r="27" spans="1:30" ht="14.4" x14ac:dyDescent="0.3">
      <c r="A27" s="59" t="s">
        <v>508</v>
      </c>
      <c r="B27" s="125">
        <f t="shared" si="0"/>
        <v>1</v>
      </c>
      <c r="C27" s="125">
        <v>1</v>
      </c>
      <c r="D27" s="7" t="s">
        <v>25</v>
      </c>
      <c r="E27" s="16" t="s">
        <v>509</v>
      </c>
      <c r="G27" s="160"/>
      <c r="H27" s="132"/>
      <c r="I27" s="132"/>
      <c r="J27" s="157"/>
      <c r="K27" s="166"/>
      <c r="L27" s="132"/>
      <c r="M27" s="131" t="s">
        <v>84</v>
      </c>
      <c r="N27" s="157"/>
      <c r="O27"/>
      <c r="R27" t="s">
        <v>510</v>
      </c>
      <c r="S27" s="11" t="s">
        <v>302</v>
      </c>
      <c r="Y27" s="125">
        <v>1</v>
      </c>
      <c r="Z27" s="125">
        <v>1</v>
      </c>
      <c r="AA27" s="125">
        <v>1</v>
      </c>
      <c r="AB27" s="125">
        <v>1</v>
      </c>
      <c r="AC27" s="125">
        <v>1</v>
      </c>
      <c r="AD27" s="125">
        <v>1</v>
      </c>
    </row>
    <row r="28" spans="1:30" ht="14.4" x14ac:dyDescent="0.3">
      <c r="A28" s="59" t="s">
        <v>511</v>
      </c>
      <c r="B28" s="125">
        <f t="shared" si="0"/>
        <v>1</v>
      </c>
      <c r="C28" s="125">
        <v>1</v>
      </c>
      <c r="D28" s="7" t="s">
        <v>25</v>
      </c>
      <c r="E28" s="16" t="s">
        <v>49</v>
      </c>
      <c r="G28" s="160"/>
      <c r="H28" s="132"/>
      <c r="I28" s="132"/>
      <c r="J28" s="157"/>
      <c r="K28" s="166"/>
      <c r="L28" s="132"/>
      <c r="M28" s="131" t="s">
        <v>84</v>
      </c>
      <c r="N28" s="157"/>
      <c r="O28"/>
      <c r="R28" t="s">
        <v>512</v>
      </c>
      <c r="S28" s="11" t="s">
        <v>302</v>
      </c>
      <c r="Y28" s="125">
        <v>1</v>
      </c>
      <c r="Z28" s="125">
        <v>1</v>
      </c>
      <c r="AA28" s="125">
        <v>1</v>
      </c>
      <c r="AB28" s="125">
        <v>1</v>
      </c>
      <c r="AC28" s="125">
        <v>1</v>
      </c>
      <c r="AD28" s="125">
        <v>1</v>
      </c>
    </row>
    <row r="29" spans="1:30" ht="14.4" x14ac:dyDescent="0.3">
      <c r="A29" s="59" t="s">
        <v>513</v>
      </c>
      <c r="B29" s="125">
        <f t="shared" si="0"/>
        <v>1</v>
      </c>
      <c r="C29" s="125">
        <v>0</v>
      </c>
      <c r="D29" s="7" t="s">
        <v>25</v>
      </c>
      <c r="E29" s="16" t="s">
        <v>514</v>
      </c>
      <c r="G29" s="160"/>
      <c r="H29" s="132"/>
      <c r="I29" s="132"/>
      <c r="J29" s="157"/>
      <c r="K29" s="166"/>
      <c r="L29" s="132"/>
      <c r="M29" s="131" t="s">
        <v>84</v>
      </c>
      <c r="N29" s="157"/>
      <c r="O29"/>
      <c r="R29" t="s">
        <v>515</v>
      </c>
      <c r="S29" s="11" t="s">
        <v>302</v>
      </c>
      <c r="Y29" s="125">
        <v>1</v>
      </c>
      <c r="Z29" s="125">
        <v>1</v>
      </c>
      <c r="AA29" s="125">
        <v>1</v>
      </c>
      <c r="AB29" s="125">
        <v>1</v>
      </c>
      <c r="AC29" s="125">
        <v>1</v>
      </c>
      <c r="AD29" s="125">
        <v>1</v>
      </c>
    </row>
    <row r="30" spans="1:30" ht="14.4" x14ac:dyDescent="0.3">
      <c r="A30" s="59" t="s">
        <v>516</v>
      </c>
      <c r="B30" s="125">
        <f t="shared" si="0"/>
        <v>0</v>
      </c>
      <c r="C30" s="125">
        <v>0</v>
      </c>
      <c r="D30" s="7" t="s">
        <v>25</v>
      </c>
      <c r="E30" s="16" t="s">
        <v>509</v>
      </c>
      <c r="G30" s="160"/>
      <c r="H30" s="132"/>
      <c r="I30" s="132"/>
      <c r="J30" s="157"/>
      <c r="K30" s="166"/>
      <c r="L30" s="132"/>
      <c r="M30" s="131" t="s">
        <v>84</v>
      </c>
      <c r="N30" s="157"/>
      <c r="O30"/>
      <c r="R30" t="s">
        <v>517</v>
      </c>
      <c r="S30" s="11" t="s">
        <v>302</v>
      </c>
      <c r="Y30" s="125">
        <v>1</v>
      </c>
      <c r="Z30" s="125">
        <v>1</v>
      </c>
      <c r="AA30" s="125">
        <v>1</v>
      </c>
      <c r="AB30" s="125">
        <v>1</v>
      </c>
      <c r="AC30" s="125">
        <v>1</v>
      </c>
      <c r="AD30" s="125">
        <v>0</v>
      </c>
    </row>
    <row r="31" spans="1:30" s="38" customFormat="1" ht="14.4" x14ac:dyDescent="0.3">
      <c r="A31" s="60" t="s">
        <v>518</v>
      </c>
      <c r="B31" s="133">
        <f t="shared" si="0"/>
        <v>0</v>
      </c>
      <c r="C31" s="133">
        <v>0</v>
      </c>
      <c r="D31" s="38" t="s">
        <v>25</v>
      </c>
      <c r="E31" s="134" t="s">
        <v>49</v>
      </c>
      <c r="F31" s="134"/>
      <c r="G31" s="169"/>
      <c r="H31" s="135"/>
      <c r="I31" s="135"/>
      <c r="J31" s="159"/>
      <c r="K31" s="167"/>
      <c r="L31" s="135"/>
      <c r="M31" s="153" t="s">
        <v>84</v>
      </c>
      <c r="N31" s="159"/>
      <c r="O31" s="152"/>
      <c r="P31" s="136"/>
      <c r="Q31" s="136"/>
      <c r="R31" s="57" t="s">
        <v>519</v>
      </c>
      <c r="S31" s="99"/>
      <c r="Y31" s="133">
        <v>1</v>
      </c>
      <c r="Z31" s="133">
        <v>1</v>
      </c>
      <c r="AA31" s="133">
        <v>1</v>
      </c>
      <c r="AB31" s="133">
        <v>1</v>
      </c>
      <c r="AC31" s="133">
        <v>1</v>
      </c>
      <c r="AD31" s="133">
        <v>0</v>
      </c>
    </row>
    <row r="32" spans="1:30" s="41" customFormat="1" ht="14.4" x14ac:dyDescent="0.3">
      <c r="A32" s="54" t="s">
        <v>501</v>
      </c>
      <c r="B32" s="140">
        <f t="shared" si="0"/>
        <v>1</v>
      </c>
      <c r="C32" s="140">
        <v>0</v>
      </c>
      <c r="D32" s="41" t="s">
        <v>28</v>
      </c>
      <c r="E32" s="141" t="s">
        <v>140</v>
      </c>
      <c r="F32" s="141"/>
      <c r="G32" s="154"/>
      <c r="H32" s="51"/>
      <c r="I32" s="51"/>
      <c r="J32" s="67"/>
      <c r="K32" s="73"/>
      <c r="L32" s="51"/>
      <c r="M32" s="142" t="s">
        <v>84</v>
      </c>
      <c r="N32" s="67"/>
      <c r="O32" s="143"/>
      <c r="P32" s="144"/>
      <c r="Q32" s="144"/>
      <c r="R32" s="143" t="s">
        <v>502</v>
      </c>
      <c r="S32" s="93" t="s">
        <v>302</v>
      </c>
      <c r="Y32" s="140">
        <v>1</v>
      </c>
      <c r="Z32" s="140">
        <v>1</v>
      </c>
      <c r="AA32" s="140">
        <v>1</v>
      </c>
      <c r="AB32" s="140">
        <v>1</v>
      </c>
      <c r="AC32" s="140">
        <v>1</v>
      </c>
      <c r="AD32" s="140">
        <v>1</v>
      </c>
    </row>
    <row r="33" spans="1:30" ht="14.4" x14ac:dyDescent="0.3">
      <c r="A33" s="55" t="s">
        <v>503</v>
      </c>
      <c r="B33" s="125">
        <f t="shared" si="0"/>
        <v>1</v>
      </c>
      <c r="C33" s="125">
        <v>0</v>
      </c>
      <c r="D33" s="7" t="s">
        <v>28</v>
      </c>
      <c r="E33" s="16" t="s">
        <v>49</v>
      </c>
      <c r="G33" s="160"/>
      <c r="H33" s="132"/>
      <c r="I33" s="132"/>
      <c r="J33" s="157"/>
      <c r="K33" s="166"/>
      <c r="L33" s="132"/>
      <c r="M33" s="131" t="s">
        <v>84</v>
      </c>
      <c r="N33" s="157"/>
      <c r="O33"/>
      <c r="R33" t="s">
        <v>504</v>
      </c>
      <c r="S33" s="11" t="s">
        <v>302</v>
      </c>
      <c r="Y33" s="125">
        <v>1</v>
      </c>
      <c r="Z33" s="125">
        <v>1</v>
      </c>
      <c r="AA33" s="125">
        <v>1</v>
      </c>
      <c r="AB33" s="125">
        <v>1</v>
      </c>
      <c r="AC33" s="125">
        <v>1</v>
      </c>
      <c r="AD33" s="125">
        <v>1</v>
      </c>
    </row>
    <row r="34" spans="1:30" ht="14.4" x14ac:dyDescent="0.3">
      <c r="A34" s="55" t="s">
        <v>505</v>
      </c>
      <c r="B34" s="125">
        <f t="shared" si="0"/>
        <v>1</v>
      </c>
      <c r="C34" s="125">
        <v>0</v>
      </c>
      <c r="D34" s="7" t="s">
        <v>28</v>
      </c>
      <c r="E34" s="16" t="s">
        <v>506</v>
      </c>
      <c r="G34" s="160"/>
      <c r="H34" s="132"/>
      <c r="I34" s="132"/>
      <c r="J34" s="157"/>
      <c r="K34" s="166"/>
      <c r="L34" s="132"/>
      <c r="M34" s="131" t="s">
        <v>84</v>
      </c>
      <c r="N34" s="157"/>
      <c r="O34"/>
      <c r="R34" t="s">
        <v>507</v>
      </c>
      <c r="S34" s="11" t="s">
        <v>302</v>
      </c>
      <c r="Y34" s="125">
        <v>1</v>
      </c>
      <c r="Z34" s="125">
        <v>1</v>
      </c>
      <c r="AA34" s="125">
        <v>1</v>
      </c>
      <c r="AB34" s="125">
        <v>1</v>
      </c>
      <c r="AC34" s="125">
        <v>1</v>
      </c>
      <c r="AD34" s="125">
        <v>1</v>
      </c>
    </row>
    <row r="35" spans="1:30" ht="14.4" x14ac:dyDescent="0.3">
      <c r="A35" s="55" t="s">
        <v>508</v>
      </c>
      <c r="B35" s="125">
        <f t="shared" si="0"/>
        <v>1</v>
      </c>
      <c r="C35" s="125">
        <v>0</v>
      </c>
      <c r="D35" s="7" t="s">
        <v>28</v>
      </c>
      <c r="E35" s="16" t="s">
        <v>509</v>
      </c>
      <c r="G35" s="160"/>
      <c r="H35" s="132"/>
      <c r="I35" s="132"/>
      <c r="J35" s="157"/>
      <c r="K35" s="166"/>
      <c r="L35" s="132"/>
      <c r="M35" s="131" t="s">
        <v>84</v>
      </c>
      <c r="N35" s="157"/>
      <c r="O35"/>
      <c r="R35" t="s">
        <v>510</v>
      </c>
      <c r="S35" s="11" t="s">
        <v>302</v>
      </c>
      <c r="Y35" s="125">
        <v>1</v>
      </c>
      <c r="Z35" s="125">
        <v>1</v>
      </c>
      <c r="AA35" s="125">
        <v>1</v>
      </c>
      <c r="AB35" s="125">
        <v>1</v>
      </c>
      <c r="AC35" s="125">
        <v>1</v>
      </c>
      <c r="AD35" s="125">
        <v>1</v>
      </c>
    </row>
    <row r="36" spans="1:30" ht="14.4" x14ac:dyDescent="0.3">
      <c r="A36" s="55" t="s">
        <v>511</v>
      </c>
      <c r="B36" s="125">
        <f t="shared" si="0"/>
        <v>1</v>
      </c>
      <c r="C36" s="125">
        <v>0</v>
      </c>
      <c r="D36" s="7" t="s">
        <v>28</v>
      </c>
      <c r="E36" s="16" t="s">
        <v>49</v>
      </c>
      <c r="G36" s="160"/>
      <c r="H36" s="132"/>
      <c r="I36" s="132"/>
      <c r="J36" s="157"/>
      <c r="K36" s="166"/>
      <c r="L36" s="132"/>
      <c r="M36" s="131" t="s">
        <v>84</v>
      </c>
      <c r="N36" s="157"/>
      <c r="O36"/>
      <c r="R36" t="s">
        <v>512</v>
      </c>
      <c r="S36" s="11" t="s">
        <v>302</v>
      </c>
      <c r="Y36" s="125">
        <v>1</v>
      </c>
      <c r="Z36" s="125">
        <v>1</v>
      </c>
      <c r="AA36" s="125">
        <v>1</v>
      </c>
      <c r="AB36" s="125">
        <v>1</v>
      </c>
      <c r="AC36" s="125">
        <v>1</v>
      </c>
      <c r="AD36" s="125">
        <v>1</v>
      </c>
    </row>
    <row r="37" spans="1:30" ht="14.4" x14ac:dyDescent="0.3">
      <c r="A37" s="55" t="s">
        <v>513</v>
      </c>
      <c r="B37" s="125">
        <f t="shared" si="0"/>
        <v>1</v>
      </c>
      <c r="C37" s="125">
        <v>0</v>
      </c>
      <c r="D37" s="7" t="s">
        <v>28</v>
      </c>
      <c r="E37" s="16" t="s">
        <v>514</v>
      </c>
      <c r="G37" s="160"/>
      <c r="H37" s="132"/>
      <c r="I37" s="132"/>
      <c r="J37" s="157"/>
      <c r="K37" s="166"/>
      <c r="L37" s="132"/>
      <c r="M37" s="131" t="s">
        <v>84</v>
      </c>
      <c r="N37" s="157"/>
      <c r="O37"/>
      <c r="R37" t="s">
        <v>515</v>
      </c>
      <c r="S37" s="11" t="s">
        <v>302</v>
      </c>
      <c r="Y37" s="125">
        <v>1</v>
      </c>
      <c r="Z37" s="125">
        <v>1</v>
      </c>
      <c r="AA37" s="125">
        <v>1</v>
      </c>
      <c r="AB37" s="125">
        <v>1</v>
      </c>
      <c r="AC37" s="125">
        <v>1</v>
      </c>
      <c r="AD37" s="125">
        <v>1</v>
      </c>
    </row>
    <row r="38" spans="1:30" ht="14.4" x14ac:dyDescent="0.3">
      <c r="A38" s="55" t="s">
        <v>516</v>
      </c>
      <c r="B38" s="125">
        <f t="shared" si="0"/>
        <v>0</v>
      </c>
      <c r="C38" s="125">
        <v>0</v>
      </c>
      <c r="D38" s="7" t="s">
        <v>28</v>
      </c>
      <c r="E38" s="16" t="s">
        <v>509</v>
      </c>
      <c r="G38" s="160"/>
      <c r="H38" s="132"/>
      <c r="I38" s="132"/>
      <c r="J38" s="157"/>
      <c r="K38" s="166"/>
      <c r="L38" s="132"/>
      <c r="M38" s="131" t="s">
        <v>84</v>
      </c>
      <c r="N38" s="157"/>
      <c r="O38"/>
      <c r="R38" t="s">
        <v>517</v>
      </c>
      <c r="S38" s="11" t="s">
        <v>302</v>
      </c>
      <c r="Y38" s="125">
        <v>1</v>
      </c>
      <c r="Z38" s="125">
        <v>1</v>
      </c>
      <c r="AA38" s="125">
        <v>1</v>
      </c>
      <c r="AB38" s="125">
        <v>1</v>
      </c>
      <c r="AC38" s="125">
        <v>1</v>
      </c>
      <c r="AD38" s="125">
        <v>0</v>
      </c>
    </row>
    <row r="39" spans="1:30" s="38" customFormat="1" ht="14.4" x14ac:dyDescent="0.3">
      <c r="A39" s="56" t="s">
        <v>518</v>
      </c>
      <c r="B39" s="133">
        <f t="shared" si="0"/>
        <v>0</v>
      </c>
      <c r="C39" s="133">
        <v>0</v>
      </c>
      <c r="D39" s="38" t="s">
        <v>28</v>
      </c>
      <c r="E39" s="134" t="s">
        <v>49</v>
      </c>
      <c r="F39" s="134"/>
      <c r="G39" s="169"/>
      <c r="H39" s="135"/>
      <c r="I39" s="135"/>
      <c r="J39" s="159"/>
      <c r="K39" s="167"/>
      <c r="L39" s="135"/>
      <c r="M39" s="153" t="s">
        <v>84</v>
      </c>
      <c r="N39" s="159"/>
      <c r="O39" s="152"/>
      <c r="P39" s="136"/>
      <c r="Q39" s="136"/>
      <c r="R39" s="57" t="s">
        <v>519</v>
      </c>
      <c r="S39" s="99"/>
      <c r="Y39" s="133">
        <v>1</v>
      </c>
      <c r="Z39" s="133">
        <v>1</v>
      </c>
      <c r="AA39" s="133">
        <v>1</v>
      </c>
      <c r="AB39" s="133">
        <v>1</v>
      </c>
      <c r="AC39" s="133">
        <v>1</v>
      </c>
      <c r="AD39" s="133">
        <v>0</v>
      </c>
    </row>
    <row r="40" spans="1:30" s="5" customFormat="1" ht="14.4" x14ac:dyDescent="0.3">
      <c r="E40" s="122"/>
      <c r="F40" s="122"/>
      <c r="G40" s="156"/>
      <c r="H40" s="132"/>
      <c r="I40" s="132"/>
      <c r="J40" s="157"/>
      <c r="K40" s="166"/>
      <c r="L40" s="132"/>
      <c r="M40" s="132"/>
      <c r="N40" s="157"/>
      <c r="P40" s="2"/>
      <c r="Q40" s="2"/>
      <c r="S40" s="121"/>
    </row>
    <row r="41" spans="1:30" s="5" customFormat="1" ht="14.4" x14ac:dyDescent="0.3">
      <c r="E41" s="122"/>
      <c r="F41" s="122"/>
      <c r="G41" s="156"/>
      <c r="H41" s="132"/>
      <c r="I41" s="132"/>
      <c r="J41" s="157"/>
      <c r="K41" s="166"/>
      <c r="L41" s="132"/>
      <c r="M41" s="132"/>
      <c r="N41" s="157"/>
      <c r="P41" s="2"/>
      <c r="Q41" s="2"/>
      <c r="S41" s="121"/>
    </row>
    <row r="42" spans="1:30" s="5" customFormat="1" x14ac:dyDescent="0.3">
      <c r="E42" s="122"/>
      <c r="F42" s="122"/>
      <c r="G42" s="68"/>
      <c r="H42" s="29"/>
      <c r="I42" s="29"/>
      <c r="J42" s="69"/>
      <c r="K42" s="68"/>
      <c r="L42" s="29"/>
      <c r="M42" s="29"/>
      <c r="N42" s="69"/>
      <c r="P42" s="2"/>
      <c r="Q42" s="2"/>
      <c r="S42" s="121"/>
    </row>
    <row r="43" spans="1:30" s="5" customFormat="1" x14ac:dyDescent="0.3">
      <c r="E43" s="122"/>
      <c r="F43" s="122"/>
      <c r="G43" s="68"/>
      <c r="H43" s="29"/>
      <c r="I43" s="29"/>
      <c r="J43" s="69"/>
      <c r="K43" s="68"/>
      <c r="L43" s="29"/>
      <c r="M43" s="29"/>
      <c r="N43" s="69"/>
      <c r="P43" s="2"/>
      <c r="Q43" s="2"/>
      <c r="S43" s="121"/>
    </row>
    <row r="44" spans="1:30" s="5" customFormat="1" x14ac:dyDescent="0.3">
      <c r="E44" s="122"/>
      <c r="F44" s="122"/>
      <c r="G44" s="68"/>
      <c r="H44" s="29"/>
      <c r="I44" s="29"/>
      <c r="J44" s="69"/>
      <c r="K44" s="68"/>
      <c r="L44" s="29"/>
      <c r="M44" s="29"/>
      <c r="N44" s="69"/>
      <c r="P44" s="2"/>
      <c r="Q44" s="2"/>
      <c r="S44" s="121"/>
    </row>
    <row r="45" spans="1:30" s="5" customFormat="1" x14ac:dyDescent="0.3">
      <c r="E45" s="122"/>
      <c r="F45" s="122"/>
      <c r="G45" s="68"/>
      <c r="H45" s="29"/>
      <c r="I45" s="29"/>
      <c r="J45" s="69"/>
      <c r="K45" s="68"/>
      <c r="L45" s="29"/>
      <c r="M45" s="29"/>
      <c r="N45" s="69"/>
      <c r="P45" s="2"/>
      <c r="Q45" s="2"/>
      <c r="S45" s="121"/>
    </row>
    <row r="46" spans="1:30" s="5" customFormat="1" x14ac:dyDescent="0.3">
      <c r="E46" s="122"/>
      <c r="F46" s="122"/>
      <c r="G46" s="68"/>
      <c r="H46" s="29"/>
      <c r="I46" s="29"/>
      <c r="J46" s="69"/>
      <c r="K46" s="68"/>
      <c r="L46" s="29"/>
      <c r="M46" s="29"/>
      <c r="N46" s="69"/>
      <c r="P46" s="2"/>
      <c r="Q46" s="2"/>
      <c r="S46" s="121"/>
    </row>
    <row r="47" spans="1:30" s="5" customFormat="1" x14ac:dyDescent="0.3">
      <c r="E47" s="122"/>
      <c r="F47" s="122"/>
      <c r="G47" s="68"/>
      <c r="H47" s="29"/>
      <c r="I47" s="29"/>
      <c r="J47" s="69"/>
      <c r="K47" s="68"/>
      <c r="L47" s="29"/>
      <c r="M47" s="29"/>
      <c r="N47" s="69"/>
      <c r="P47" s="2"/>
      <c r="Q47" s="2"/>
      <c r="S47" s="121"/>
    </row>
    <row r="48" spans="1:30" s="5" customFormat="1" x14ac:dyDescent="0.3">
      <c r="E48" s="122"/>
      <c r="F48" s="122"/>
      <c r="G48" s="68"/>
      <c r="H48" s="29"/>
      <c r="I48" s="29"/>
      <c r="J48" s="69"/>
      <c r="K48" s="68"/>
      <c r="L48" s="29"/>
      <c r="M48" s="29"/>
      <c r="N48" s="69"/>
      <c r="P48" s="2"/>
      <c r="Q48" s="2"/>
      <c r="S48" s="121"/>
    </row>
    <row r="49" spans="5:19" s="5" customFormat="1" x14ac:dyDescent="0.3">
      <c r="E49" s="122"/>
      <c r="F49" s="122"/>
      <c r="G49" s="68"/>
      <c r="H49" s="29"/>
      <c r="I49" s="29"/>
      <c r="J49" s="69"/>
      <c r="K49" s="68"/>
      <c r="L49" s="29"/>
      <c r="M49" s="29"/>
      <c r="N49" s="69"/>
      <c r="P49" s="2"/>
      <c r="Q49" s="2"/>
      <c r="S49" s="121"/>
    </row>
    <row r="50" spans="5:19" s="5" customFormat="1" x14ac:dyDescent="0.3">
      <c r="E50" s="122"/>
      <c r="F50" s="122"/>
      <c r="G50" s="68"/>
      <c r="H50" s="29"/>
      <c r="I50" s="29"/>
      <c r="J50" s="69"/>
      <c r="K50" s="68"/>
      <c r="L50" s="29"/>
      <c r="M50" s="29"/>
      <c r="N50" s="69"/>
      <c r="P50" s="2"/>
      <c r="Q50" s="2"/>
      <c r="S50" s="121"/>
    </row>
    <row r="51" spans="5:19" s="5" customFormat="1" x14ac:dyDescent="0.3">
      <c r="E51" s="122"/>
      <c r="F51" s="122"/>
      <c r="G51" s="68"/>
      <c r="H51" s="29"/>
      <c r="I51" s="29"/>
      <c r="J51" s="69"/>
      <c r="K51" s="68"/>
      <c r="L51" s="29"/>
      <c r="M51" s="29"/>
      <c r="N51" s="69"/>
      <c r="P51" s="2"/>
      <c r="Q51" s="2"/>
      <c r="S51" s="121"/>
    </row>
    <row r="52" spans="5:19" s="5" customFormat="1" x14ac:dyDescent="0.3">
      <c r="E52" s="122"/>
      <c r="F52" s="122"/>
      <c r="G52" s="68"/>
      <c r="H52" s="29"/>
      <c r="I52" s="29"/>
      <c r="J52" s="69"/>
      <c r="K52" s="68"/>
      <c r="L52" s="29"/>
      <c r="M52" s="29"/>
      <c r="N52" s="69"/>
      <c r="P52" s="2"/>
      <c r="Q52" s="2"/>
      <c r="S52" s="121"/>
    </row>
    <row r="53" spans="5:19" s="5" customFormat="1" x14ac:dyDescent="0.3">
      <c r="E53" s="122"/>
      <c r="F53" s="122"/>
      <c r="G53" s="68"/>
      <c r="H53" s="29"/>
      <c r="I53" s="29"/>
      <c r="J53" s="69"/>
      <c r="K53" s="68"/>
      <c r="L53" s="29"/>
      <c r="M53" s="29"/>
      <c r="N53" s="69"/>
      <c r="P53" s="2"/>
      <c r="Q53" s="2"/>
      <c r="S53" s="121"/>
    </row>
    <row r="54" spans="5:19" s="5" customFormat="1" x14ac:dyDescent="0.3">
      <c r="E54" s="122"/>
      <c r="F54" s="122"/>
      <c r="G54" s="68"/>
      <c r="H54" s="29"/>
      <c r="I54" s="29"/>
      <c r="J54" s="69"/>
      <c r="K54" s="68"/>
      <c r="L54" s="29"/>
      <c r="M54" s="29"/>
      <c r="N54" s="69"/>
      <c r="P54" s="6"/>
      <c r="Q54" s="6"/>
      <c r="S54" s="121"/>
    </row>
    <row r="55" spans="5:19" s="5" customFormat="1" x14ac:dyDescent="0.3">
      <c r="E55" s="122"/>
      <c r="F55" s="122"/>
      <c r="G55" s="68"/>
      <c r="H55" s="29"/>
      <c r="I55" s="29"/>
      <c r="J55" s="69"/>
      <c r="K55" s="68"/>
      <c r="L55" s="29"/>
      <c r="M55" s="29"/>
      <c r="N55" s="69"/>
      <c r="P55" s="6"/>
      <c r="Q55" s="6"/>
      <c r="S55" s="121"/>
    </row>
    <row r="56" spans="5:19" s="5" customFormat="1" x14ac:dyDescent="0.3">
      <c r="E56" s="122"/>
      <c r="F56" s="122"/>
      <c r="G56" s="68"/>
      <c r="H56" s="29"/>
      <c r="I56" s="29"/>
      <c r="J56" s="69"/>
      <c r="K56" s="68"/>
      <c r="L56" s="29"/>
      <c r="M56" s="29"/>
      <c r="N56" s="69"/>
      <c r="P56" s="6"/>
      <c r="Q56" s="6"/>
      <c r="S56" s="121"/>
    </row>
    <row r="57" spans="5:19" s="5" customFormat="1" x14ac:dyDescent="0.3">
      <c r="E57" s="122"/>
      <c r="F57" s="122"/>
      <c r="G57" s="68"/>
      <c r="H57" s="29"/>
      <c r="I57" s="29"/>
      <c r="J57" s="69"/>
      <c r="K57" s="68"/>
      <c r="L57" s="29"/>
      <c r="M57" s="29"/>
      <c r="N57" s="69"/>
      <c r="P57" s="6"/>
      <c r="Q57" s="6"/>
      <c r="S57" s="121"/>
    </row>
    <row r="58" spans="5:19" s="5" customFormat="1" x14ac:dyDescent="0.3">
      <c r="E58" s="122"/>
      <c r="F58" s="122"/>
      <c r="G58" s="68"/>
      <c r="H58" s="29"/>
      <c r="I58" s="29"/>
      <c r="J58" s="69"/>
      <c r="K58" s="68"/>
      <c r="L58" s="29"/>
      <c r="M58" s="29"/>
      <c r="N58" s="69"/>
      <c r="P58" s="6"/>
      <c r="Q58" s="6"/>
      <c r="S58" s="121"/>
    </row>
    <row r="59" spans="5:19" s="5" customFormat="1" x14ac:dyDescent="0.3">
      <c r="E59" s="122"/>
      <c r="F59" s="122"/>
      <c r="G59" s="68"/>
      <c r="H59" s="29"/>
      <c r="I59" s="29"/>
      <c r="J59" s="69"/>
      <c r="K59" s="68"/>
      <c r="L59" s="29"/>
      <c r="M59" s="29"/>
      <c r="N59" s="69"/>
      <c r="P59" s="6"/>
      <c r="Q59" s="6"/>
      <c r="S59" s="121"/>
    </row>
    <row r="60" spans="5:19" s="5" customFormat="1" x14ac:dyDescent="0.3">
      <c r="E60" s="122"/>
      <c r="F60" s="122"/>
      <c r="G60" s="68"/>
      <c r="H60" s="29"/>
      <c r="I60" s="29"/>
      <c r="J60" s="69"/>
      <c r="K60" s="68"/>
      <c r="L60" s="29"/>
      <c r="M60" s="29"/>
      <c r="N60" s="69"/>
      <c r="P60" s="6"/>
      <c r="Q60" s="6"/>
      <c r="S60" s="121"/>
    </row>
    <row r="61" spans="5:19" s="5" customFormat="1" x14ac:dyDescent="0.3">
      <c r="E61" s="122"/>
      <c r="F61" s="122"/>
      <c r="G61" s="68"/>
      <c r="H61" s="29"/>
      <c r="I61" s="29"/>
      <c r="J61" s="69"/>
      <c r="K61" s="68"/>
      <c r="L61" s="29"/>
      <c r="M61" s="29"/>
      <c r="N61" s="69"/>
      <c r="P61" s="6"/>
      <c r="Q61" s="6"/>
      <c r="S61" s="121"/>
    </row>
    <row r="62" spans="5:19" s="5" customFormat="1" x14ac:dyDescent="0.3">
      <c r="E62" s="122"/>
      <c r="F62" s="122"/>
      <c r="G62" s="68"/>
      <c r="H62" s="29"/>
      <c r="I62" s="29"/>
      <c r="J62" s="69"/>
      <c r="K62" s="68"/>
      <c r="L62" s="29"/>
      <c r="M62" s="29"/>
      <c r="N62" s="69"/>
      <c r="P62" s="6"/>
      <c r="Q62" s="6"/>
      <c r="S62" s="121"/>
    </row>
    <row r="63" spans="5:19" s="5" customFormat="1" x14ac:dyDescent="0.3">
      <c r="E63" s="122"/>
      <c r="F63" s="122"/>
      <c r="G63" s="68"/>
      <c r="H63" s="29"/>
      <c r="I63" s="29"/>
      <c r="J63" s="69"/>
      <c r="K63" s="68"/>
      <c r="L63" s="29"/>
      <c r="M63" s="29"/>
      <c r="N63" s="69"/>
      <c r="P63" s="6"/>
      <c r="Q63" s="6"/>
      <c r="S63" s="121"/>
    </row>
    <row r="64" spans="5:19" s="5" customFormat="1" x14ac:dyDescent="0.3">
      <c r="E64" s="122"/>
      <c r="F64" s="122"/>
      <c r="G64" s="68"/>
      <c r="H64" s="29"/>
      <c r="I64" s="29"/>
      <c r="J64" s="69"/>
      <c r="K64" s="68"/>
      <c r="L64" s="29"/>
      <c r="M64" s="29"/>
      <c r="N64" s="69"/>
      <c r="P64" s="6"/>
      <c r="Q64" s="6"/>
      <c r="S64" s="121"/>
    </row>
    <row r="65" spans="5:19" s="5" customFormat="1" x14ac:dyDescent="0.3">
      <c r="E65" s="122"/>
      <c r="F65" s="122"/>
      <c r="G65" s="68"/>
      <c r="H65" s="29"/>
      <c r="I65" s="29"/>
      <c r="J65" s="69"/>
      <c r="K65" s="68"/>
      <c r="L65" s="29"/>
      <c r="M65" s="29"/>
      <c r="N65" s="69"/>
      <c r="P65" s="6"/>
      <c r="Q65" s="6"/>
      <c r="S65" s="121"/>
    </row>
    <row r="66" spans="5:19" s="5" customFormat="1" x14ac:dyDescent="0.3">
      <c r="E66" s="122"/>
      <c r="F66" s="122"/>
      <c r="G66" s="68"/>
      <c r="H66" s="29"/>
      <c r="I66" s="29"/>
      <c r="J66" s="69"/>
      <c r="K66" s="68"/>
      <c r="L66" s="29"/>
      <c r="M66" s="29"/>
      <c r="N66" s="69"/>
      <c r="P66" s="6"/>
      <c r="Q66" s="6"/>
      <c r="S66" s="121"/>
    </row>
    <row r="67" spans="5:19" s="5" customFormat="1" x14ac:dyDescent="0.3">
      <c r="E67" s="122"/>
      <c r="F67" s="122"/>
      <c r="G67" s="68"/>
      <c r="H67" s="29"/>
      <c r="I67" s="29"/>
      <c r="J67" s="69"/>
      <c r="K67" s="68"/>
      <c r="L67" s="29"/>
      <c r="M67" s="29"/>
      <c r="N67" s="69"/>
      <c r="P67" s="6"/>
      <c r="Q67" s="6"/>
      <c r="S67" s="121"/>
    </row>
    <row r="68" spans="5:19" s="5" customFormat="1" x14ac:dyDescent="0.3">
      <c r="E68" s="122"/>
      <c r="F68" s="122"/>
      <c r="G68" s="68"/>
      <c r="H68" s="29"/>
      <c r="I68" s="29"/>
      <c r="J68" s="69"/>
      <c r="K68" s="68"/>
      <c r="L68" s="29"/>
      <c r="M68" s="29"/>
      <c r="N68" s="69"/>
      <c r="P68" s="6"/>
      <c r="Q68" s="6"/>
      <c r="S68" s="121"/>
    </row>
    <row r="69" spans="5:19" s="5" customFormat="1" x14ac:dyDescent="0.3">
      <c r="E69" s="122"/>
      <c r="F69" s="122"/>
      <c r="G69" s="68"/>
      <c r="H69" s="29"/>
      <c r="I69" s="29"/>
      <c r="J69" s="69"/>
      <c r="K69" s="68"/>
      <c r="L69" s="29"/>
      <c r="M69" s="29"/>
      <c r="N69" s="69"/>
      <c r="P69" s="6"/>
      <c r="Q69" s="6"/>
      <c r="S69" s="121"/>
    </row>
    <row r="70" spans="5:19" s="5" customFormat="1" x14ac:dyDescent="0.3">
      <c r="E70" s="122"/>
      <c r="F70" s="122"/>
      <c r="G70" s="68"/>
      <c r="H70" s="29"/>
      <c r="I70" s="29"/>
      <c r="J70" s="69"/>
      <c r="K70" s="68"/>
      <c r="L70" s="29"/>
      <c r="M70" s="29"/>
      <c r="N70" s="69"/>
      <c r="P70" s="6"/>
      <c r="Q70" s="6"/>
      <c r="S70" s="121"/>
    </row>
    <row r="71" spans="5:19" s="5" customFormat="1" x14ac:dyDescent="0.3">
      <c r="E71" s="122"/>
      <c r="F71" s="122"/>
      <c r="G71" s="68"/>
      <c r="H71" s="29"/>
      <c r="I71" s="29"/>
      <c r="J71" s="69"/>
      <c r="K71" s="68"/>
      <c r="L71" s="29"/>
      <c r="M71" s="29"/>
      <c r="N71" s="69"/>
      <c r="P71" s="6"/>
      <c r="Q71" s="6"/>
      <c r="S71" s="121"/>
    </row>
    <row r="72" spans="5:19" s="5" customFormat="1" x14ac:dyDescent="0.3">
      <c r="E72" s="122"/>
      <c r="F72" s="122"/>
      <c r="G72" s="68"/>
      <c r="H72" s="29"/>
      <c r="I72" s="29"/>
      <c r="J72" s="69"/>
      <c r="K72" s="68"/>
      <c r="L72" s="29"/>
      <c r="M72" s="29"/>
      <c r="N72" s="69"/>
      <c r="P72" s="6"/>
      <c r="Q72" s="6"/>
      <c r="S72" s="121"/>
    </row>
    <row r="73" spans="5:19" s="5" customFormat="1" x14ac:dyDescent="0.3">
      <c r="E73" s="122"/>
      <c r="F73" s="122"/>
      <c r="G73" s="68"/>
      <c r="H73" s="29"/>
      <c r="I73" s="29"/>
      <c r="J73" s="69"/>
      <c r="K73" s="68"/>
      <c r="L73" s="29"/>
      <c r="M73" s="29"/>
      <c r="N73" s="69"/>
      <c r="P73" s="6"/>
      <c r="Q73" s="6"/>
      <c r="S73" s="121"/>
    </row>
    <row r="74" spans="5:19" s="5" customFormat="1" x14ac:dyDescent="0.3">
      <c r="E74" s="122"/>
      <c r="F74" s="122"/>
      <c r="G74" s="68"/>
      <c r="H74" s="29"/>
      <c r="I74" s="29"/>
      <c r="J74" s="69"/>
      <c r="K74" s="68"/>
      <c r="L74" s="29"/>
      <c r="M74" s="29"/>
      <c r="N74" s="69"/>
      <c r="P74" s="6"/>
      <c r="Q74" s="6"/>
      <c r="S74" s="121"/>
    </row>
    <row r="75" spans="5:19" s="5" customFormat="1" x14ac:dyDescent="0.3">
      <c r="E75" s="122"/>
      <c r="F75" s="122"/>
      <c r="G75" s="68"/>
      <c r="H75" s="29"/>
      <c r="I75" s="29"/>
      <c r="J75" s="69"/>
      <c r="K75" s="68"/>
      <c r="L75" s="29"/>
      <c r="M75" s="29"/>
      <c r="N75" s="69"/>
      <c r="P75" s="6"/>
      <c r="Q75" s="6"/>
      <c r="S75" s="121"/>
    </row>
    <row r="76" spans="5:19" x14ac:dyDescent="0.3">
      <c r="G76" s="74"/>
      <c r="J76" s="75"/>
      <c r="K76" s="74"/>
      <c r="N76" s="75"/>
    </row>
    <row r="77" spans="5:19" x14ac:dyDescent="0.3">
      <c r="G77" s="74"/>
      <c r="J77" s="75"/>
      <c r="K77" s="74"/>
      <c r="N77" s="75"/>
    </row>
    <row r="78" spans="5:19" x14ac:dyDescent="0.3">
      <c r="G78" s="74"/>
      <c r="J78" s="75"/>
      <c r="K78" s="74"/>
      <c r="N78" s="75"/>
    </row>
    <row r="79" spans="5:19" x14ac:dyDescent="0.3">
      <c r="G79" s="74"/>
      <c r="J79" s="75"/>
      <c r="K79" s="74"/>
      <c r="N79" s="75"/>
    </row>
    <row r="80" spans="5:19" x14ac:dyDescent="0.3">
      <c r="G80" s="74"/>
      <c r="J80" s="75"/>
      <c r="K80" s="74"/>
      <c r="N80" s="75"/>
    </row>
    <row r="81" spans="7:14" x14ac:dyDescent="0.3">
      <c r="G81" s="74"/>
      <c r="J81" s="75"/>
      <c r="K81" s="74"/>
      <c r="N81" s="75"/>
    </row>
    <row r="82" spans="7:14" x14ac:dyDescent="0.3">
      <c r="G82" s="74"/>
      <c r="J82" s="75"/>
      <c r="K82" s="74"/>
      <c r="N82" s="75"/>
    </row>
    <row r="83" spans="7:14" x14ac:dyDescent="0.3">
      <c r="G83" s="74"/>
      <c r="J83" s="75"/>
      <c r="K83" s="74"/>
      <c r="N83" s="75"/>
    </row>
    <row r="84" spans="7:14" x14ac:dyDescent="0.3">
      <c r="G84" s="74"/>
      <c r="J84" s="75"/>
      <c r="K84" s="74"/>
      <c r="N84" s="75"/>
    </row>
    <row r="85" spans="7:14" x14ac:dyDescent="0.3">
      <c r="G85" s="74"/>
      <c r="J85" s="75"/>
      <c r="K85" s="74"/>
      <c r="N85" s="75"/>
    </row>
    <row r="86" spans="7:14" x14ac:dyDescent="0.3">
      <c r="G86" s="74"/>
      <c r="J86" s="75"/>
      <c r="K86" s="74"/>
      <c r="N86" s="75"/>
    </row>
    <row r="87" spans="7:14" x14ac:dyDescent="0.3">
      <c r="G87" s="74"/>
      <c r="J87" s="75"/>
      <c r="K87" s="74"/>
      <c r="N87" s="75"/>
    </row>
    <row r="88" spans="7:14" x14ac:dyDescent="0.3">
      <c r="G88" s="74"/>
      <c r="J88" s="75"/>
      <c r="K88" s="74"/>
      <c r="N88" s="75"/>
    </row>
    <row r="89" spans="7:14" x14ac:dyDescent="0.3">
      <c r="G89" s="74"/>
      <c r="J89" s="75"/>
      <c r="K89" s="74"/>
      <c r="N89" s="75"/>
    </row>
    <row r="90" spans="7:14" x14ac:dyDescent="0.3">
      <c r="G90" s="74"/>
      <c r="J90" s="75"/>
      <c r="K90" s="74"/>
      <c r="N90" s="75"/>
    </row>
    <row r="91" spans="7:14" x14ac:dyDescent="0.3">
      <c r="G91" s="74"/>
      <c r="J91" s="75"/>
      <c r="K91" s="74"/>
      <c r="N91" s="75"/>
    </row>
    <row r="92" spans="7:14" x14ac:dyDescent="0.3">
      <c r="G92" s="74"/>
      <c r="J92" s="75"/>
      <c r="K92" s="74"/>
      <c r="N92" s="75"/>
    </row>
    <row r="93" spans="7:14" x14ac:dyDescent="0.3">
      <c r="G93" s="74"/>
      <c r="J93" s="75"/>
      <c r="K93" s="74"/>
      <c r="N93" s="75"/>
    </row>
    <row r="94" spans="7:14" x14ac:dyDescent="0.3">
      <c r="G94" s="74"/>
      <c r="J94" s="75"/>
      <c r="K94" s="74"/>
      <c r="N94" s="75"/>
    </row>
    <row r="95" spans="7:14" x14ac:dyDescent="0.3">
      <c r="G95" s="74"/>
      <c r="J95" s="75"/>
      <c r="K95" s="74"/>
      <c r="N95" s="75"/>
    </row>
    <row r="96" spans="7:14" x14ac:dyDescent="0.3">
      <c r="G96" s="74"/>
      <c r="J96" s="75"/>
      <c r="K96" s="74"/>
      <c r="N96" s="75"/>
    </row>
    <row r="97" spans="7:14" x14ac:dyDescent="0.3">
      <c r="G97" s="74"/>
      <c r="J97" s="75"/>
      <c r="K97" s="74"/>
      <c r="N97" s="75"/>
    </row>
    <row r="98" spans="7:14" x14ac:dyDescent="0.3">
      <c r="G98" s="74"/>
      <c r="J98" s="75"/>
      <c r="K98" s="74"/>
      <c r="N98" s="75"/>
    </row>
    <row r="99" spans="7:14" x14ac:dyDescent="0.3">
      <c r="G99" s="74"/>
      <c r="J99" s="75"/>
      <c r="K99" s="74"/>
      <c r="N99" s="75"/>
    </row>
    <row r="100" spans="7:14" x14ac:dyDescent="0.3">
      <c r="G100" s="74"/>
      <c r="J100" s="75"/>
      <c r="K100" s="74"/>
      <c r="N100" s="75"/>
    </row>
    <row r="101" spans="7:14" x14ac:dyDescent="0.3">
      <c r="G101" s="74"/>
      <c r="J101" s="75"/>
      <c r="K101" s="74"/>
      <c r="N101" s="75"/>
    </row>
    <row r="102" spans="7:14" ht="13.8" thickBot="1" x14ac:dyDescent="0.35">
      <c r="G102" s="76"/>
      <c r="H102" s="77"/>
      <c r="I102" s="77"/>
      <c r="J102" s="78"/>
      <c r="K102" s="76"/>
      <c r="L102" s="77"/>
      <c r="M102" s="77"/>
      <c r="N102" s="78"/>
    </row>
  </sheetData>
  <sheetProtection insertRows="0" deleteRows="0" autoFilter="0"/>
  <autoFilter ref="A15:S39">
    <filterColumn colId="15" showButton="0"/>
  </autoFilter>
  <sortState ref="A10:AN45">
    <sortCondition descending="1" ref="D10:D45"/>
  </sortState>
  <mergeCells count="25">
    <mergeCell ref="S6:T6"/>
    <mergeCell ref="U6:V6"/>
    <mergeCell ref="W6:X6"/>
    <mergeCell ref="Y6:Z6"/>
    <mergeCell ref="AA6:AB6"/>
    <mergeCell ref="S5:T5"/>
    <mergeCell ref="U5:V5"/>
    <mergeCell ref="W5:X5"/>
    <mergeCell ref="Y5:Z5"/>
    <mergeCell ref="AA5:AB5"/>
    <mergeCell ref="S4:T4"/>
    <mergeCell ref="U4:V4"/>
    <mergeCell ref="W4:X4"/>
    <mergeCell ref="Y4:Z4"/>
    <mergeCell ref="AA4:AB4"/>
    <mergeCell ref="P15:Q15"/>
    <mergeCell ref="A1:E1"/>
    <mergeCell ref="G1:Q1"/>
    <mergeCell ref="A4:H6"/>
    <mergeCell ref="J4:M4"/>
    <mergeCell ref="N4:P4"/>
    <mergeCell ref="J5:M5"/>
    <mergeCell ref="N5:P5"/>
    <mergeCell ref="J6:M6"/>
    <mergeCell ref="N6:P6"/>
  </mergeCells>
  <conditionalFormatting sqref="P16:Q53">
    <cfRule type="containsText" dxfId="65" priority="1" operator="containsText" text="So">
      <formula>NOT(ISERROR(SEARCH("So",P16)))</formula>
    </cfRule>
    <cfRule type="containsText" dxfId="64" priority="2" operator="containsText" text="Ec">
      <formula>NOT(ISERROR(SEARCH("Ec",P16)))</formula>
    </cfRule>
    <cfRule type="containsText" dxfId="63" priority="3" operator="containsText" text="En">
      <formula>NOT(ISERROR(SEARCH("En",P16)))</formula>
    </cfRule>
  </conditionalFormatting>
  <dataValidations count="1">
    <dataValidation type="list" allowBlank="1" showInputMessage="1" showErrorMessage="1" sqref="J14">
      <formula1>$Y$15:$AD$15</formula1>
    </dataValidation>
  </dataValidation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12</vt:i4>
      </vt:variant>
    </vt:vector>
  </HeadingPairs>
  <TitlesOfParts>
    <vt:vector size="12" baseType="lpstr">
      <vt:lpstr>ReadMe!</vt:lpstr>
      <vt:lpstr>supply_chain_description</vt:lpstr>
      <vt:lpstr>Ec1</vt:lpstr>
      <vt:lpstr>Ec2</vt:lpstr>
      <vt:lpstr>En1</vt:lpstr>
      <vt:lpstr>En2</vt:lpstr>
      <vt:lpstr>En3</vt:lpstr>
      <vt:lpstr>So1</vt:lpstr>
      <vt:lpstr>So2</vt:lpstr>
      <vt:lpstr>So3</vt:lpstr>
      <vt:lpstr>So5</vt:lpstr>
      <vt:lpstr>VCG qualification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 Husson</dc:creator>
  <cp:keywords/>
  <dc:description/>
  <cp:lastModifiedBy>vbellassen</cp:lastModifiedBy>
  <cp:revision/>
  <dcterms:created xsi:type="dcterms:W3CDTF">2017-01-19T13:59:52Z</dcterms:created>
  <dcterms:modified xsi:type="dcterms:W3CDTF">2019-05-22T12:01:09Z</dcterms:modified>
  <cp:category/>
  <cp:contentStatus/>
</cp:coreProperties>
</file>